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955" windowHeight="10755" activeTab="1"/>
  </bookViews>
  <sheets>
    <sheet name="Mudstones" sheetId="1" r:id="rId1"/>
    <sheet name="Tuffs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<sst xmlns="http://schemas.openxmlformats.org/spreadsheetml/2006/main" count="363" uniqueCount="143">
  <si>
    <t>MnO</t>
  </si>
  <si>
    <t>MgO</t>
  </si>
  <si>
    <t>CaO</t>
  </si>
  <si>
    <t>S</t>
  </si>
  <si>
    <t>Rb</t>
  </si>
  <si>
    <t>Sr</t>
  </si>
  <si>
    <t>Zn</t>
  </si>
  <si>
    <t>Zr</t>
  </si>
  <si>
    <t>TAIII2</t>
  </si>
  <si>
    <t>TAII1</t>
  </si>
  <si>
    <t>TAII</t>
  </si>
  <si>
    <t>TAI2</t>
  </si>
  <si>
    <t>SOB45</t>
  </si>
  <si>
    <t>SOB44</t>
  </si>
  <si>
    <t>SOB43</t>
  </si>
  <si>
    <t>SOB42A</t>
  </si>
  <si>
    <t>SOB41</t>
  </si>
  <si>
    <t>SOB40</t>
  </si>
  <si>
    <t>SOB39</t>
  </si>
  <si>
    <t>SOB38</t>
  </si>
  <si>
    <t>SOB36</t>
  </si>
  <si>
    <t>SOB34</t>
  </si>
  <si>
    <t>SOB33</t>
  </si>
  <si>
    <t>SOB29</t>
  </si>
  <si>
    <t>SOB275</t>
  </si>
  <si>
    <t>SOB28</t>
  </si>
  <si>
    <t>SOB26</t>
  </si>
  <si>
    <t>SOB25</t>
  </si>
  <si>
    <t>SOB24</t>
  </si>
  <si>
    <t>SOB23</t>
  </si>
  <si>
    <t>SOB21</t>
  </si>
  <si>
    <t>SOB20</t>
  </si>
  <si>
    <t>SOB19</t>
  </si>
  <si>
    <t>SOB17</t>
  </si>
  <si>
    <t>SOB16</t>
  </si>
  <si>
    <t>SOB15</t>
  </si>
  <si>
    <t>SOB11</t>
  </si>
  <si>
    <t>SOB10</t>
  </si>
  <si>
    <t>SOB05</t>
  </si>
  <si>
    <t>SOB04</t>
  </si>
  <si>
    <t>SOB03</t>
  </si>
  <si>
    <t>SOB02</t>
  </si>
  <si>
    <t>SOB01</t>
  </si>
  <si>
    <t>FA29</t>
  </si>
  <si>
    <t>FA26</t>
  </si>
  <si>
    <t>FA23</t>
  </si>
  <si>
    <t>FA20</t>
  </si>
  <si>
    <t>FA13</t>
  </si>
  <si>
    <t>FA11</t>
  </si>
  <si>
    <t>FA6</t>
  </si>
  <si>
    <t>FA4B</t>
  </si>
  <si>
    <t>FA1</t>
  </si>
  <si>
    <t>GD1</t>
  </si>
  <si>
    <t>GD7</t>
  </si>
  <si>
    <t>A197</t>
  </si>
  <si>
    <t>B10</t>
  </si>
  <si>
    <t>Mean</t>
  </si>
  <si>
    <t>Std. Dev.</t>
  </si>
  <si>
    <t>FA71</t>
  </si>
  <si>
    <t>FA12</t>
  </si>
  <si>
    <t>SOB6</t>
  </si>
  <si>
    <t>SOB7</t>
  </si>
  <si>
    <t>SOB9</t>
  </si>
  <si>
    <t>SOB27</t>
  </si>
  <si>
    <t>TAII2</t>
  </si>
  <si>
    <t>TAIII1</t>
  </si>
  <si>
    <t>TAIII3</t>
  </si>
  <si>
    <t>TAIII4</t>
  </si>
  <si>
    <t>TAMITTE</t>
  </si>
  <si>
    <t>GD4</t>
  </si>
  <si>
    <t>GD6</t>
  </si>
  <si>
    <t>GD8</t>
  </si>
  <si>
    <t>GD14-1</t>
  </si>
  <si>
    <t>GD26</t>
  </si>
  <si>
    <t>B12</t>
  </si>
  <si>
    <t>B52</t>
  </si>
  <si>
    <t>LOGP7</t>
  </si>
  <si>
    <t>LOGP12</t>
  </si>
  <si>
    <t>LOGP21</t>
  </si>
  <si>
    <t>Dif. de Medias</t>
  </si>
  <si>
    <t>Mean difference</t>
  </si>
  <si>
    <t>Degrees of Freedom</t>
  </si>
  <si>
    <t>Confidence interval</t>
  </si>
  <si>
    <t>SOB12</t>
  </si>
  <si>
    <t>SOB13</t>
  </si>
  <si>
    <t>SOB14</t>
  </si>
  <si>
    <t>SOB18</t>
  </si>
  <si>
    <t>SOB22</t>
  </si>
  <si>
    <t>SOB35</t>
  </si>
  <si>
    <t>SOB42B</t>
  </si>
  <si>
    <t>FA4A</t>
  </si>
  <si>
    <t>FA72</t>
  </si>
  <si>
    <t>FA10</t>
  </si>
  <si>
    <t>FA16</t>
  </si>
  <si>
    <t>FA18</t>
  </si>
  <si>
    <t>FA21</t>
  </si>
  <si>
    <t>FA24</t>
  </si>
  <si>
    <t>LOGP11</t>
  </si>
  <si>
    <t>LOGP16</t>
  </si>
  <si>
    <t>LOGP17</t>
  </si>
  <si>
    <t>LOGP25</t>
  </si>
  <si>
    <t>LOGP27</t>
  </si>
  <si>
    <t>LOGP28</t>
  </si>
  <si>
    <t>LOGP32</t>
  </si>
  <si>
    <t>LOGP39</t>
  </si>
  <si>
    <t>LOGP47</t>
  </si>
  <si>
    <t>GD11A</t>
  </si>
  <si>
    <t>LOGP8</t>
  </si>
  <si>
    <t>LOGP23</t>
  </si>
  <si>
    <t>LOGP29</t>
  </si>
  <si>
    <t>LOGP36</t>
  </si>
  <si>
    <t>LOGP48</t>
  </si>
  <si>
    <t>MC</t>
  </si>
  <si>
    <t>Lithol.</t>
  </si>
  <si>
    <t>M</t>
  </si>
  <si>
    <t>Sample</t>
  </si>
  <si>
    <t>n.m.</t>
  </si>
  <si>
    <t>TC</t>
  </si>
  <si>
    <t>T</t>
  </si>
  <si>
    <t xml:space="preserve">DE 80% </t>
  </si>
  <si>
    <t>DE 70%</t>
  </si>
  <si>
    <t>DE 60 %</t>
  </si>
  <si>
    <t xml:space="preserve">DE 50% </t>
  </si>
  <si>
    <t xml:space="preserve">DE 40% </t>
  </si>
  <si>
    <t>DE 30%</t>
  </si>
  <si>
    <t xml:space="preserve">DE 20% </t>
  </si>
  <si>
    <t xml:space="preserve">DE 10% </t>
  </si>
  <si>
    <t xml:space="preserve">DE 0% </t>
  </si>
  <si>
    <t>Mean ratio</t>
  </si>
  <si>
    <t>Mean Ratio</t>
  </si>
  <si>
    <t>LO6</t>
  </si>
  <si>
    <t>TA-E</t>
  </si>
  <si>
    <t>TA-W</t>
  </si>
  <si>
    <r>
      <t>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</si>
  <si>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</si>
  <si>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</si>
  <si>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</si>
  <si>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</si>
  <si>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TiO</t>
    </r>
    <r>
      <rPr>
        <vertAlign val="subscript"/>
        <sz val="10"/>
        <rFont val="Times New Roman"/>
        <family val="1"/>
      </rPr>
      <t>2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</si>
  <si>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</si>
  <si>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r>
      <t>CaCO</t>
    </r>
    <r>
      <rPr>
        <vertAlign val="subscript"/>
        <sz val="10"/>
        <rFont val="Times New Roman"/>
        <family val="1"/>
      </rPr>
      <t>3</t>
    </r>
  </si>
  <si>
    <r>
      <t xml:space="preserve"> CaCO</t>
    </r>
    <r>
      <rPr>
        <vertAlign val="subscript"/>
        <sz val="10"/>
        <rFont val="Times New Roman"/>
        <family val="1"/>
      </rPr>
      <t>3</t>
    </r>
  </si>
  <si>
    <r>
      <t>SiO</t>
    </r>
    <r>
      <rPr>
        <vertAlign val="subscript"/>
        <sz val="10"/>
        <rFont val="Times New Roman"/>
        <family val="1"/>
      </rPr>
      <t xml:space="preserve">2 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</si>
</sst>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%"/>
    <numFmt numFmtId="187" formatCode="_-* #,##0.0\ _P_t_s_-;\-* #,##0.0\ _P_t_s_-;_-* &quot;-&quot;\ _P_t_s_-;_-@_-"/>
    <numFmt numFmtId="188" formatCode="_-* #,##0.00\ _P_t_s_-;\-* #,##0.00\ _P_t_s_-;_-* &quot;-&quot;\ _P_t_s_-;_-@_-"/>
    <numFmt numFmtId="189" formatCode="_-* #,##0.000\ _P_t_s_-;\-* #,##0.000\ _P_t_s_-;_-* &quot;-&quot;\ _P_t_s_-;_-@_-"/>
    <numFmt numFmtId="190" formatCode="0.00000"/>
    <numFmt numFmtId="191" formatCode="0.000000"/>
    <numFmt numFmtId="192" formatCode="0.0000000"/>
    <numFmt numFmtId="193" formatCode="0.0000"/>
    <numFmt numFmtId="194" formatCode="0.000"/>
    <numFmt numFmtId="195" formatCode="0.00000000"/>
    <numFmt numFmtId="196" formatCode="0.0"/>
    <numFmt numFmtId="197" formatCode="#,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94" fontId="4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25"/>
  <sheetViews>
    <sheetView zoomScalePageLayoutView="0" workbookViewId="0" topLeftCell="A1">
      <pane xSplit="1" ySplit="1" topLeftCell="B8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00" sqref="A1:Q100"/>
    </sheetView>
  </sheetViews>
  <sheetFormatPr defaultColWidth="9.140625" defaultRowHeight="12.75"/>
  <cols>
    <col min="1" max="1" width="16.00390625" style="28" customWidth="1"/>
    <col min="2" max="2" width="7.28125" style="2" bestFit="1" customWidth="1"/>
    <col min="3" max="3" width="9.57421875" style="2" bestFit="1" customWidth="1"/>
    <col min="4" max="5" width="7.57421875" style="2" bestFit="1" customWidth="1"/>
    <col min="6" max="6" width="6.140625" style="2" customWidth="1"/>
    <col min="7" max="7" width="5.7109375" style="2" bestFit="1" customWidth="1"/>
    <col min="8" max="8" width="7.7109375" style="2" customWidth="1"/>
    <col min="9" max="10" width="6.57421875" style="2" bestFit="1" customWidth="1"/>
    <col min="11" max="13" width="5.7109375" style="2" bestFit="1" customWidth="1"/>
    <col min="14" max="14" width="6.57421875" style="2" customWidth="1"/>
    <col min="15" max="15" width="6.7109375" style="2" customWidth="1"/>
    <col min="16" max="16" width="7.00390625" style="2" customWidth="1"/>
    <col min="17" max="17" width="8.421875" style="2" customWidth="1"/>
    <col min="18" max="19" width="11.421875" style="0" customWidth="1"/>
    <col min="20" max="20" width="11.8515625" style="0" customWidth="1"/>
    <col min="21" max="16384" width="11.421875" style="0" customWidth="1"/>
  </cols>
  <sheetData>
    <row r="1" spans="1:20" s="40" customFormat="1" ht="15" thickTop="1">
      <c r="A1" s="38" t="s">
        <v>115</v>
      </c>
      <c r="B1" s="39" t="s">
        <v>113</v>
      </c>
      <c r="C1" s="39" t="s">
        <v>133</v>
      </c>
      <c r="D1" s="39" t="s">
        <v>134</v>
      </c>
      <c r="E1" s="39" t="s">
        <v>135</v>
      </c>
      <c r="F1" s="39" t="s">
        <v>0</v>
      </c>
      <c r="G1" s="39" t="s">
        <v>1</v>
      </c>
      <c r="H1" s="39" t="s">
        <v>2</v>
      </c>
      <c r="I1" s="39" t="s">
        <v>136</v>
      </c>
      <c r="J1" s="39" t="s">
        <v>137</v>
      </c>
      <c r="K1" s="39" t="s">
        <v>138</v>
      </c>
      <c r="L1" s="39" t="s">
        <v>139</v>
      </c>
      <c r="M1" s="39" t="s">
        <v>3</v>
      </c>
      <c r="N1" s="39" t="s">
        <v>4</v>
      </c>
      <c r="O1" s="39" t="s">
        <v>5</v>
      </c>
      <c r="P1" s="39" t="s">
        <v>6</v>
      </c>
      <c r="Q1" s="39" t="s">
        <v>7</v>
      </c>
      <c r="R1" s="10"/>
      <c r="S1" s="10"/>
      <c r="T1" s="9"/>
    </row>
    <row r="2" spans="1:21" ht="12.75">
      <c r="A2" s="25" t="s">
        <v>8</v>
      </c>
      <c r="B2" s="29" t="s">
        <v>114</v>
      </c>
      <c r="C2" s="27">
        <v>66.56</v>
      </c>
      <c r="D2" s="27">
        <v>15.22</v>
      </c>
      <c r="E2" s="27">
        <v>5.74</v>
      </c>
      <c r="F2" s="27">
        <v>0.06</v>
      </c>
      <c r="G2" s="27">
        <v>1.93</v>
      </c>
      <c r="H2" s="27">
        <v>1.25</v>
      </c>
      <c r="I2" s="27">
        <v>1.86</v>
      </c>
      <c r="J2" s="27">
        <v>2.7</v>
      </c>
      <c r="K2" s="27">
        <v>0.65</v>
      </c>
      <c r="L2" s="27">
        <v>0.12</v>
      </c>
      <c r="M2" s="27">
        <f>9747/10000</f>
        <v>0.9747</v>
      </c>
      <c r="N2" s="29">
        <v>143</v>
      </c>
      <c r="O2" s="29">
        <v>136</v>
      </c>
      <c r="P2" s="30">
        <v>138</v>
      </c>
      <c r="Q2" s="29">
        <v>139</v>
      </c>
      <c r="R2" s="37"/>
      <c r="S2" s="11"/>
      <c r="T2" s="13"/>
      <c r="U2" s="1"/>
    </row>
    <row r="3" spans="1:21" ht="12.75">
      <c r="A3" s="25" t="s">
        <v>9</v>
      </c>
      <c r="B3" s="29" t="s">
        <v>114</v>
      </c>
      <c r="C3" s="27">
        <v>65.72</v>
      </c>
      <c r="D3" s="27">
        <v>14.36</v>
      </c>
      <c r="E3" s="27">
        <v>4.6</v>
      </c>
      <c r="F3" s="27">
        <v>0.05</v>
      </c>
      <c r="G3" s="27">
        <v>1.44</v>
      </c>
      <c r="H3" s="27">
        <v>1.64</v>
      </c>
      <c r="I3" s="27">
        <v>2.95</v>
      </c>
      <c r="J3" s="27">
        <v>2.2</v>
      </c>
      <c r="K3" s="27">
        <v>0.58</v>
      </c>
      <c r="L3" s="27">
        <v>0.15</v>
      </c>
      <c r="M3" s="27">
        <v>0.6592</v>
      </c>
      <c r="N3" s="29">
        <v>122</v>
      </c>
      <c r="O3" s="29">
        <v>330</v>
      </c>
      <c r="P3" s="29">
        <v>158</v>
      </c>
      <c r="Q3" s="29">
        <v>167</v>
      </c>
      <c r="R3" s="11"/>
      <c r="S3" s="11"/>
      <c r="T3" s="13"/>
      <c r="U3" s="1"/>
    </row>
    <row r="4" spans="1:21" ht="12.75">
      <c r="A4" s="25" t="s">
        <v>10</v>
      </c>
      <c r="B4" s="29" t="s">
        <v>114</v>
      </c>
      <c r="C4" s="27">
        <v>65.62</v>
      </c>
      <c r="D4" s="27">
        <v>14.25</v>
      </c>
      <c r="E4" s="27">
        <v>5.75</v>
      </c>
      <c r="F4" s="27">
        <v>0.03</v>
      </c>
      <c r="G4" s="27">
        <v>1.47</v>
      </c>
      <c r="H4" s="27">
        <v>0.53</v>
      </c>
      <c r="I4" s="27">
        <v>2.1</v>
      </c>
      <c r="J4" s="27">
        <v>2.77</v>
      </c>
      <c r="K4" s="27">
        <v>0.64</v>
      </c>
      <c r="L4" s="27">
        <v>0.25</v>
      </c>
      <c r="M4" s="27">
        <v>0.2002</v>
      </c>
      <c r="N4" s="29">
        <v>137</v>
      </c>
      <c r="O4" s="29">
        <v>148</v>
      </c>
      <c r="P4" s="29">
        <v>55</v>
      </c>
      <c r="Q4" s="29">
        <v>144</v>
      </c>
      <c r="R4" s="11"/>
      <c r="S4" s="11"/>
      <c r="T4" s="13"/>
      <c r="U4" s="1"/>
    </row>
    <row r="5" spans="1:21" ht="12.75">
      <c r="A5" s="25" t="s">
        <v>11</v>
      </c>
      <c r="B5" s="29" t="s">
        <v>114</v>
      </c>
      <c r="C5" s="27">
        <v>64.7</v>
      </c>
      <c r="D5" s="27">
        <v>15.95</v>
      </c>
      <c r="E5" s="27">
        <v>5.48</v>
      </c>
      <c r="F5" s="27">
        <v>0.04</v>
      </c>
      <c r="G5" s="27">
        <v>1.37</v>
      </c>
      <c r="H5" s="27">
        <v>0.95</v>
      </c>
      <c r="I5" s="27">
        <v>2.27</v>
      </c>
      <c r="J5" s="27">
        <v>2.42</v>
      </c>
      <c r="K5" s="27">
        <v>0.81</v>
      </c>
      <c r="L5" s="27">
        <v>0.2</v>
      </c>
      <c r="M5" s="27">
        <v>0.2157</v>
      </c>
      <c r="N5" s="29">
        <v>126</v>
      </c>
      <c r="O5" s="29">
        <v>276</v>
      </c>
      <c r="P5" s="29">
        <v>45</v>
      </c>
      <c r="Q5" s="29">
        <v>159</v>
      </c>
      <c r="R5" s="11"/>
      <c r="S5" s="11"/>
      <c r="T5" s="13"/>
      <c r="U5" s="1"/>
    </row>
    <row r="6" spans="1:20" ht="12.75">
      <c r="A6" s="25" t="s">
        <v>12</v>
      </c>
      <c r="B6" s="29" t="s">
        <v>114</v>
      </c>
      <c r="C6" s="27">
        <v>67.61</v>
      </c>
      <c r="D6" s="27">
        <v>12.44</v>
      </c>
      <c r="E6" s="27">
        <v>4.56</v>
      </c>
      <c r="F6" s="27">
        <v>0.05</v>
      </c>
      <c r="G6" s="27">
        <v>1.26</v>
      </c>
      <c r="H6" s="27">
        <v>0.73</v>
      </c>
      <c r="I6" s="27">
        <v>3.04</v>
      </c>
      <c r="J6" s="27">
        <v>2.14</v>
      </c>
      <c r="K6" s="27">
        <v>0.51</v>
      </c>
      <c r="L6" s="27">
        <v>0.3</v>
      </c>
      <c r="M6" s="27">
        <v>0.5531</v>
      </c>
      <c r="N6" s="29">
        <v>106</v>
      </c>
      <c r="O6" s="29">
        <v>223</v>
      </c>
      <c r="P6" s="29">
        <v>116</v>
      </c>
      <c r="Q6" s="29">
        <v>146</v>
      </c>
      <c r="R6" s="11"/>
      <c r="S6" s="11"/>
      <c r="T6" s="13"/>
    </row>
    <row r="7" spans="1:20" ht="12.75">
      <c r="A7" s="25" t="s">
        <v>13</v>
      </c>
      <c r="B7" s="29" t="s">
        <v>114</v>
      </c>
      <c r="C7" s="27">
        <v>73.59</v>
      </c>
      <c r="D7" s="27">
        <v>9.34</v>
      </c>
      <c r="E7" s="27">
        <v>3.71</v>
      </c>
      <c r="F7" s="27">
        <v>0.09</v>
      </c>
      <c r="G7" s="27">
        <v>1.05</v>
      </c>
      <c r="H7" s="27">
        <v>2.62</v>
      </c>
      <c r="I7" s="27">
        <v>2.71</v>
      </c>
      <c r="J7" s="27">
        <v>1.27</v>
      </c>
      <c r="K7" s="27">
        <v>0.58</v>
      </c>
      <c r="L7" s="27">
        <v>0.06</v>
      </c>
      <c r="M7" s="27">
        <v>0.1685</v>
      </c>
      <c r="N7" s="29">
        <v>88</v>
      </c>
      <c r="O7" s="29">
        <v>185</v>
      </c>
      <c r="P7" s="29">
        <v>105</v>
      </c>
      <c r="Q7" s="29">
        <v>135</v>
      </c>
      <c r="R7" s="11"/>
      <c r="S7" s="11"/>
      <c r="T7" s="13"/>
    </row>
    <row r="8" spans="1:21" ht="12.75">
      <c r="A8" s="25" t="s">
        <v>14</v>
      </c>
      <c r="B8" s="29" t="s">
        <v>114</v>
      </c>
      <c r="C8" s="27">
        <v>71.18</v>
      </c>
      <c r="D8" s="27">
        <v>9.08</v>
      </c>
      <c r="E8" s="27">
        <v>3.86</v>
      </c>
      <c r="F8" s="27">
        <v>0.06</v>
      </c>
      <c r="G8" s="27">
        <v>0.72</v>
      </c>
      <c r="H8" s="27">
        <v>0.33</v>
      </c>
      <c r="I8" s="27">
        <v>1.21</v>
      </c>
      <c r="J8" s="27">
        <v>2.77</v>
      </c>
      <c r="K8" s="27">
        <v>0.41</v>
      </c>
      <c r="L8" s="27">
        <v>0.11</v>
      </c>
      <c r="M8" s="27">
        <v>0.3421</v>
      </c>
      <c r="N8" s="29">
        <v>127</v>
      </c>
      <c r="O8" s="29">
        <v>79</v>
      </c>
      <c r="P8" s="29">
        <v>87</v>
      </c>
      <c r="Q8" s="29">
        <v>127</v>
      </c>
      <c r="R8" s="11"/>
      <c r="S8" s="11"/>
      <c r="T8" s="13"/>
      <c r="U8" s="1"/>
    </row>
    <row r="9" spans="1:21" ht="12.75">
      <c r="A9" s="25" t="s">
        <v>15</v>
      </c>
      <c r="B9" s="29" t="s">
        <v>114</v>
      </c>
      <c r="C9" s="27">
        <v>71.68</v>
      </c>
      <c r="D9" s="27">
        <v>6.9</v>
      </c>
      <c r="E9" s="27">
        <v>2.99</v>
      </c>
      <c r="F9" s="27">
        <v>0.05</v>
      </c>
      <c r="G9" s="27">
        <v>0.96</v>
      </c>
      <c r="H9" s="27">
        <v>0.51</v>
      </c>
      <c r="I9" s="27">
        <v>1.39</v>
      </c>
      <c r="J9" s="27">
        <v>1.97</v>
      </c>
      <c r="K9" s="27">
        <v>0.45</v>
      </c>
      <c r="L9" s="27">
        <v>0.15</v>
      </c>
      <c r="M9" s="27">
        <v>0.0471</v>
      </c>
      <c r="N9" s="29">
        <v>118</v>
      </c>
      <c r="O9" s="29">
        <v>77</v>
      </c>
      <c r="P9" s="29">
        <v>74</v>
      </c>
      <c r="Q9" s="29">
        <v>131</v>
      </c>
      <c r="R9" s="11"/>
      <c r="S9" s="11"/>
      <c r="T9" s="13"/>
      <c r="U9" s="1"/>
    </row>
    <row r="10" spans="1:21" ht="12.75">
      <c r="A10" s="25" t="s">
        <v>16</v>
      </c>
      <c r="B10" s="29" t="s">
        <v>114</v>
      </c>
      <c r="C10" s="27">
        <v>70.28</v>
      </c>
      <c r="D10" s="27">
        <v>9.07</v>
      </c>
      <c r="E10" s="27">
        <v>3.15</v>
      </c>
      <c r="F10" s="27">
        <v>0.05</v>
      </c>
      <c r="G10" s="27">
        <v>0.48</v>
      </c>
      <c r="H10" s="27">
        <v>3.06</v>
      </c>
      <c r="I10" s="27">
        <v>1.94</v>
      </c>
      <c r="J10" s="27">
        <v>2.18</v>
      </c>
      <c r="K10" s="27">
        <v>0.46</v>
      </c>
      <c r="L10" s="27">
        <v>0.23</v>
      </c>
      <c r="M10" s="27">
        <v>0.8518</v>
      </c>
      <c r="N10" s="29">
        <v>97</v>
      </c>
      <c r="O10" s="29">
        <v>209</v>
      </c>
      <c r="P10" s="29">
        <v>163</v>
      </c>
      <c r="Q10" s="29">
        <v>139</v>
      </c>
      <c r="R10" s="11"/>
      <c r="S10" s="11"/>
      <c r="T10" s="13"/>
      <c r="U10" s="1"/>
    </row>
    <row r="11" spans="1:21" ht="12.75">
      <c r="A11" s="25" t="s">
        <v>17</v>
      </c>
      <c r="B11" s="29" t="s">
        <v>114</v>
      </c>
      <c r="C11" s="27">
        <v>71.93</v>
      </c>
      <c r="D11" s="27">
        <v>10.5</v>
      </c>
      <c r="E11" s="27">
        <v>3.01</v>
      </c>
      <c r="F11" s="27">
        <v>0.06</v>
      </c>
      <c r="G11" s="27">
        <v>0.68</v>
      </c>
      <c r="H11" s="27">
        <v>1.85</v>
      </c>
      <c r="I11" s="27">
        <v>3.93</v>
      </c>
      <c r="J11" s="27">
        <v>1.51</v>
      </c>
      <c r="K11" s="27">
        <v>0.4</v>
      </c>
      <c r="L11" s="27">
        <v>0.1</v>
      </c>
      <c r="M11" s="27">
        <v>0.477</v>
      </c>
      <c r="N11" s="29">
        <v>85</v>
      </c>
      <c r="O11" s="29">
        <v>268</v>
      </c>
      <c r="P11" s="29">
        <v>117</v>
      </c>
      <c r="Q11" s="29">
        <v>146</v>
      </c>
      <c r="R11" s="11"/>
      <c r="S11" s="11"/>
      <c r="T11" s="13"/>
      <c r="U11" s="1"/>
    </row>
    <row r="12" spans="1:21" ht="12.75">
      <c r="A12" s="25" t="s">
        <v>18</v>
      </c>
      <c r="B12" s="29" t="s">
        <v>114</v>
      </c>
      <c r="C12" s="27">
        <v>69.48</v>
      </c>
      <c r="D12" s="27">
        <v>11.78</v>
      </c>
      <c r="E12" s="27">
        <v>4.44</v>
      </c>
      <c r="F12" s="27">
        <v>0.06</v>
      </c>
      <c r="G12" s="27">
        <v>1.17</v>
      </c>
      <c r="H12" s="27">
        <v>0.84</v>
      </c>
      <c r="I12" s="27">
        <v>2.77</v>
      </c>
      <c r="J12" s="27">
        <v>2.05</v>
      </c>
      <c r="K12" s="27">
        <v>0.5</v>
      </c>
      <c r="L12" s="27">
        <v>0.1</v>
      </c>
      <c r="M12" s="27">
        <v>1.2922</v>
      </c>
      <c r="N12" s="29">
        <v>99</v>
      </c>
      <c r="O12" s="29">
        <v>260</v>
      </c>
      <c r="P12" s="29">
        <v>154</v>
      </c>
      <c r="Q12" s="29">
        <v>147</v>
      </c>
      <c r="R12" s="11"/>
      <c r="S12" s="11"/>
      <c r="T12" s="13"/>
      <c r="U12" s="1"/>
    </row>
    <row r="13" spans="1:21" ht="12.75">
      <c r="A13" s="25" t="s">
        <v>19</v>
      </c>
      <c r="B13" s="29" t="s">
        <v>114</v>
      </c>
      <c r="C13" s="27">
        <v>65.58</v>
      </c>
      <c r="D13" s="27">
        <v>12.27</v>
      </c>
      <c r="E13" s="27">
        <v>5.12</v>
      </c>
      <c r="F13" s="27">
        <v>0.06</v>
      </c>
      <c r="G13" s="27">
        <v>1.68</v>
      </c>
      <c r="H13" s="27">
        <v>0.52</v>
      </c>
      <c r="I13" s="27">
        <v>4.09</v>
      </c>
      <c r="J13" s="27">
        <v>0.69</v>
      </c>
      <c r="K13" s="27">
        <v>0.79</v>
      </c>
      <c r="L13" s="27">
        <v>0.13</v>
      </c>
      <c r="M13" s="27">
        <v>0.7151</v>
      </c>
      <c r="N13" s="29">
        <v>65</v>
      </c>
      <c r="O13" s="29">
        <v>252</v>
      </c>
      <c r="P13" s="29">
        <v>175</v>
      </c>
      <c r="Q13" s="29">
        <v>149</v>
      </c>
      <c r="R13" s="11"/>
      <c r="S13" s="11"/>
      <c r="T13" s="13"/>
      <c r="U13" s="1"/>
    </row>
    <row r="14" spans="1:21" ht="12.75">
      <c r="A14" s="25" t="s">
        <v>20</v>
      </c>
      <c r="B14" s="29" t="s">
        <v>114</v>
      </c>
      <c r="C14" s="27">
        <v>76.51</v>
      </c>
      <c r="D14" s="27">
        <v>12.33</v>
      </c>
      <c r="E14" s="27">
        <v>3.48</v>
      </c>
      <c r="F14" s="27">
        <v>0.04</v>
      </c>
      <c r="G14" s="27">
        <v>1.15</v>
      </c>
      <c r="H14" s="27">
        <v>0.52</v>
      </c>
      <c r="I14" s="27">
        <v>1.6</v>
      </c>
      <c r="J14" s="27">
        <v>2.37</v>
      </c>
      <c r="K14" s="27">
        <v>0.56</v>
      </c>
      <c r="L14" s="27">
        <v>0.08</v>
      </c>
      <c r="M14" s="27">
        <v>0.0109</v>
      </c>
      <c r="N14" s="29">
        <v>121</v>
      </c>
      <c r="O14" s="29">
        <v>324</v>
      </c>
      <c r="P14" s="29">
        <v>125</v>
      </c>
      <c r="Q14" s="29">
        <v>142</v>
      </c>
      <c r="R14" s="11"/>
      <c r="S14" s="11"/>
      <c r="T14" s="13"/>
      <c r="U14" s="1"/>
    </row>
    <row r="15" spans="1:21" ht="12.75">
      <c r="A15" s="25" t="s">
        <v>21</v>
      </c>
      <c r="B15" s="29" t="s">
        <v>114</v>
      </c>
      <c r="C15" s="27">
        <v>75.09</v>
      </c>
      <c r="D15" s="27">
        <v>8.42</v>
      </c>
      <c r="E15" s="27">
        <v>5.83</v>
      </c>
      <c r="F15" s="27">
        <v>0.07</v>
      </c>
      <c r="G15" s="27">
        <v>1.89</v>
      </c>
      <c r="H15" s="27">
        <v>0.86</v>
      </c>
      <c r="I15" s="27">
        <v>1.13</v>
      </c>
      <c r="J15" s="27">
        <v>1.15</v>
      </c>
      <c r="K15" s="27">
        <v>0.37</v>
      </c>
      <c r="L15" s="27">
        <v>0.44</v>
      </c>
      <c r="M15" s="27">
        <v>0.2501</v>
      </c>
      <c r="N15" s="29">
        <v>94</v>
      </c>
      <c r="O15" s="29">
        <v>65</v>
      </c>
      <c r="P15" s="29">
        <v>55</v>
      </c>
      <c r="Q15" s="29">
        <v>125</v>
      </c>
      <c r="R15" s="11"/>
      <c r="S15" s="11"/>
      <c r="T15" s="13"/>
      <c r="U15" s="1"/>
    </row>
    <row r="16" spans="1:21" ht="12.75">
      <c r="A16" s="25" t="s">
        <v>22</v>
      </c>
      <c r="B16" s="29" t="s">
        <v>114</v>
      </c>
      <c r="C16" s="27">
        <v>72.04</v>
      </c>
      <c r="D16" s="27">
        <v>13.64</v>
      </c>
      <c r="E16" s="27">
        <v>5.21</v>
      </c>
      <c r="F16" s="27">
        <v>0.05</v>
      </c>
      <c r="G16" s="27">
        <v>2.02</v>
      </c>
      <c r="H16" s="27">
        <v>0.69</v>
      </c>
      <c r="I16" s="27">
        <v>1.44</v>
      </c>
      <c r="J16" s="27">
        <v>1.95</v>
      </c>
      <c r="K16" s="27">
        <v>0.62</v>
      </c>
      <c r="L16" s="27">
        <v>0.1</v>
      </c>
      <c r="M16" s="27">
        <v>0.2206</v>
      </c>
      <c r="N16" s="29">
        <v>108</v>
      </c>
      <c r="O16" s="29">
        <v>202</v>
      </c>
      <c r="P16" s="29">
        <v>97</v>
      </c>
      <c r="Q16" s="29">
        <v>155</v>
      </c>
      <c r="R16" s="11"/>
      <c r="S16" s="11"/>
      <c r="T16" s="13"/>
      <c r="U16" s="1"/>
    </row>
    <row r="17" spans="1:21" ht="12.75">
      <c r="A17" s="25" t="s">
        <v>23</v>
      </c>
      <c r="B17" s="29" t="s">
        <v>114</v>
      </c>
      <c r="C17" s="27">
        <v>69.67</v>
      </c>
      <c r="D17" s="27">
        <v>11.22</v>
      </c>
      <c r="E17" s="27">
        <v>6.95</v>
      </c>
      <c r="F17" s="27">
        <v>0.05</v>
      </c>
      <c r="G17" s="27">
        <v>1.77</v>
      </c>
      <c r="H17" s="27">
        <v>0.57</v>
      </c>
      <c r="I17" s="27">
        <v>1.44</v>
      </c>
      <c r="J17" s="27">
        <v>1.6</v>
      </c>
      <c r="K17" s="27">
        <v>0.51</v>
      </c>
      <c r="L17" s="27">
        <v>0.17</v>
      </c>
      <c r="M17" s="27">
        <v>0.0296</v>
      </c>
      <c r="N17" s="29">
        <v>105</v>
      </c>
      <c r="O17" s="29">
        <v>74</v>
      </c>
      <c r="P17" s="29">
        <v>88</v>
      </c>
      <c r="Q17" s="29">
        <v>136</v>
      </c>
      <c r="R17" s="11"/>
      <c r="S17" s="11"/>
      <c r="T17" s="13"/>
      <c r="U17" s="1"/>
    </row>
    <row r="18" spans="1:21" ht="12.75">
      <c r="A18" s="25" t="s">
        <v>24</v>
      </c>
      <c r="B18" s="29" t="s">
        <v>114</v>
      </c>
      <c r="C18" s="27">
        <v>64.73</v>
      </c>
      <c r="D18" s="27">
        <v>9.82</v>
      </c>
      <c r="E18" s="27">
        <v>9.9</v>
      </c>
      <c r="F18" s="27">
        <v>0.07</v>
      </c>
      <c r="G18" s="27">
        <v>2</v>
      </c>
      <c r="H18" s="27">
        <v>2.29</v>
      </c>
      <c r="I18" s="27">
        <v>1.19</v>
      </c>
      <c r="J18" s="27">
        <v>0.93</v>
      </c>
      <c r="K18" s="27">
        <v>0.38</v>
      </c>
      <c r="L18" s="27">
        <v>1.2</v>
      </c>
      <c r="M18" s="27">
        <v>0.0558</v>
      </c>
      <c r="N18" s="29">
        <v>86</v>
      </c>
      <c r="O18" s="29">
        <v>106</v>
      </c>
      <c r="P18" s="29">
        <v>69</v>
      </c>
      <c r="Q18" s="29">
        <v>129</v>
      </c>
      <c r="R18" s="11"/>
      <c r="S18" s="11"/>
      <c r="T18" s="13"/>
      <c r="U18" s="1"/>
    </row>
    <row r="19" spans="1:21" ht="12.75">
      <c r="A19" s="25" t="s">
        <v>25</v>
      </c>
      <c r="B19" s="29" t="s">
        <v>114</v>
      </c>
      <c r="C19" s="27">
        <v>74.29</v>
      </c>
      <c r="D19" s="27">
        <v>13.1</v>
      </c>
      <c r="E19" s="27">
        <v>5.2</v>
      </c>
      <c r="F19" s="27">
        <v>0.06</v>
      </c>
      <c r="G19" s="27">
        <v>1.41</v>
      </c>
      <c r="H19" s="27">
        <v>0.48</v>
      </c>
      <c r="I19" s="27">
        <v>1.39</v>
      </c>
      <c r="J19" s="27">
        <v>2.66</v>
      </c>
      <c r="K19" s="27">
        <v>0.47</v>
      </c>
      <c r="L19" s="27">
        <v>0.1</v>
      </c>
      <c r="M19" s="27">
        <v>0.0663</v>
      </c>
      <c r="N19" s="29">
        <v>146</v>
      </c>
      <c r="O19" s="29">
        <v>66</v>
      </c>
      <c r="P19" s="29">
        <v>89</v>
      </c>
      <c r="Q19" s="29">
        <v>136</v>
      </c>
      <c r="R19" s="11"/>
      <c r="S19" s="11"/>
      <c r="T19" s="13"/>
      <c r="U19" s="1"/>
    </row>
    <row r="20" spans="1:21" ht="12.75">
      <c r="A20" s="25" t="s">
        <v>26</v>
      </c>
      <c r="B20" s="29" t="s">
        <v>114</v>
      </c>
      <c r="C20" s="27">
        <v>73.44</v>
      </c>
      <c r="D20" s="27">
        <v>9.93</v>
      </c>
      <c r="E20" s="27">
        <v>4.76</v>
      </c>
      <c r="F20" s="27">
        <v>0.08</v>
      </c>
      <c r="G20" s="27">
        <v>1.32</v>
      </c>
      <c r="H20" s="27">
        <v>0.68</v>
      </c>
      <c r="I20" s="27">
        <v>0.76</v>
      </c>
      <c r="J20" s="27">
        <v>1.94</v>
      </c>
      <c r="K20" s="27">
        <v>0.39</v>
      </c>
      <c r="L20" s="27">
        <v>0.08</v>
      </c>
      <c r="M20" s="27">
        <v>0.0545</v>
      </c>
      <c r="N20" s="29">
        <v>134</v>
      </c>
      <c r="O20" s="29">
        <v>49</v>
      </c>
      <c r="P20" s="29">
        <v>90</v>
      </c>
      <c r="Q20" s="29">
        <v>131</v>
      </c>
      <c r="R20" s="11"/>
      <c r="S20" s="11"/>
      <c r="T20" s="13"/>
      <c r="U20" s="1"/>
    </row>
    <row r="21" spans="1:21" ht="12.75">
      <c r="A21" s="25" t="s">
        <v>27</v>
      </c>
      <c r="B21" s="29" t="s">
        <v>114</v>
      </c>
      <c r="C21" s="27">
        <v>61.55</v>
      </c>
      <c r="D21" s="27">
        <v>10.75</v>
      </c>
      <c r="E21" s="27">
        <v>7.15</v>
      </c>
      <c r="F21" s="27">
        <v>0.28</v>
      </c>
      <c r="G21" s="27">
        <v>1.92</v>
      </c>
      <c r="H21" s="27">
        <v>4.77</v>
      </c>
      <c r="I21" s="27">
        <v>1.99</v>
      </c>
      <c r="J21" s="27">
        <v>1.42</v>
      </c>
      <c r="K21" s="27">
        <v>0.38</v>
      </c>
      <c r="L21" s="27">
        <v>0.14</v>
      </c>
      <c r="M21" s="27">
        <v>0.2388</v>
      </c>
      <c r="N21" s="29">
        <v>87</v>
      </c>
      <c r="O21" s="29">
        <v>181</v>
      </c>
      <c r="P21" s="29">
        <v>250</v>
      </c>
      <c r="Q21" s="29">
        <v>139</v>
      </c>
      <c r="R21" s="11"/>
      <c r="S21" s="11"/>
      <c r="T21" s="13"/>
      <c r="U21" s="1"/>
    </row>
    <row r="22" spans="1:21" ht="12.75">
      <c r="A22" s="25" t="s">
        <v>28</v>
      </c>
      <c r="B22" s="29" t="s">
        <v>114</v>
      </c>
      <c r="C22" s="27">
        <v>66.21</v>
      </c>
      <c r="D22" s="27">
        <v>11.44</v>
      </c>
      <c r="E22" s="27">
        <v>6.86</v>
      </c>
      <c r="F22" s="27">
        <v>0.17</v>
      </c>
      <c r="G22" s="27">
        <v>1.37</v>
      </c>
      <c r="H22" s="27">
        <v>0.41</v>
      </c>
      <c r="I22" s="27">
        <v>3.19</v>
      </c>
      <c r="J22" s="27">
        <v>0.83</v>
      </c>
      <c r="K22" s="27">
        <v>0.39</v>
      </c>
      <c r="L22" s="27">
        <v>0.09</v>
      </c>
      <c r="M22" s="27">
        <v>0.3323</v>
      </c>
      <c r="N22" s="29">
        <v>73</v>
      </c>
      <c r="O22" s="29">
        <v>175</v>
      </c>
      <c r="P22" s="29">
        <v>174</v>
      </c>
      <c r="Q22" s="29">
        <v>140</v>
      </c>
      <c r="R22" s="11"/>
      <c r="S22" s="11"/>
      <c r="T22" s="13"/>
      <c r="U22" s="1"/>
    </row>
    <row r="23" spans="1:21" ht="12.75">
      <c r="A23" s="25" t="s">
        <v>29</v>
      </c>
      <c r="B23" s="29" t="s">
        <v>114</v>
      </c>
      <c r="C23" s="27">
        <v>68.62</v>
      </c>
      <c r="D23" s="27">
        <v>8.68</v>
      </c>
      <c r="E23" s="27">
        <v>6.98</v>
      </c>
      <c r="F23" s="27">
        <v>0.07</v>
      </c>
      <c r="G23" s="27">
        <v>0.68</v>
      </c>
      <c r="H23" s="27">
        <v>0.25</v>
      </c>
      <c r="I23" s="27">
        <v>2.55</v>
      </c>
      <c r="J23" s="27">
        <v>1.27</v>
      </c>
      <c r="K23" s="27">
        <v>0.51</v>
      </c>
      <c r="L23" s="27">
        <v>0.24</v>
      </c>
      <c r="M23" s="27">
        <v>0.7393</v>
      </c>
      <c r="N23" s="29">
        <v>82</v>
      </c>
      <c r="O23" s="29">
        <v>103</v>
      </c>
      <c r="P23" s="29">
        <v>84</v>
      </c>
      <c r="Q23" s="29">
        <v>129</v>
      </c>
      <c r="R23" s="11"/>
      <c r="S23" s="11"/>
      <c r="T23" s="13"/>
      <c r="U23" s="1"/>
    </row>
    <row r="24" spans="1:21" ht="12.75">
      <c r="A24" s="25" t="s">
        <v>30</v>
      </c>
      <c r="B24" s="29" t="s">
        <v>114</v>
      </c>
      <c r="C24" s="27">
        <v>77.6</v>
      </c>
      <c r="D24" s="27">
        <v>8.86</v>
      </c>
      <c r="E24" s="27">
        <v>2.2</v>
      </c>
      <c r="F24" s="27">
        <v>0.08</v>
      </c>
      <c r="G24" s="27">
        <v>0.45</v>
      </c>
      <c r="H24" s="27">
        <v>0.29</v>
      </c>
      <c r="I24" s="27">
        <v>3.32</v>
      </c>
      <c r="J24" s="27">
        <v>1.56</v>
      </c>
      <c r="K24" s="27">
        <v>0.25</v>
      </c>
      <c r="L24" s="27">
        <v>0.05</v>
      </c>
      <c r="M24" s="27">
        <v>0.0211</v>
      </c>
      <c r="N24" s="29">
        <v>91</v>
      </c>
      <c r="O24" s="29">
        <v>154</v>
      </c>
      <c r="P24" s="29">
        <v>138</v>
      </c>
      <c r="Q24" s="29">
        <v>135</v>
      </c>
      <c r="R24" s="11"/>
      <c r="S24" s="11"/>
      <c r="T24" s="13"/>
      <c r="U24" s="1"/>
    </row>
    <row r="25" spans="1:21" ht="12.75">
      <c r="A25" s="25" t="s">
        <v>31</v>
      </c>
      <c r="B25" s="29" t="s">
        <v>114</v>
      </c>
      <c r="C25" s="27">
        <v>75.05</v>
      </c>
      <c r="D25" s="27">
        <v>12.91</v>
      </c>
      <c r="E25" s="27">
        <v>4.24</v>
      </c>
      <c r="F25" s="27">
        <v>0.09</v>
      </c>
      <c r="G25" s="27">
        <v>0.97</v>
      </c>
      <c r="H25" s="27">
        <v>0.37</v>
      </c>
      <c r="I25" s="27">
        <v>3.22</v>
      </c>
      <c r="J25" s="27">
        <v>2.3</v>
      </c>
      <c r="K25" s="27">
        <v>0.35</v>
      </c>
      <c r="L25" s="27">
        <v>0.08</v>
      </c>
      <c r="M25" s="27">
        <v>0.1461</v>
      </c>
      <c r="N25" s="29">
        <v>113</v>
      </c>
      <c r="O25" s="29">
        <v>119</v>
      </c>
      <c r="P25" s="29">
        <v>75</v>
      </c>
      <c r="Q25" s="29">
        <v>134</v>
      </c>
      <c r="R25" s="11"/>
      <c r="S25" s="11"/>
      <c r="T25" s="13"/>
      <c r="U25" s="1"/>
    </row>
    <row r="26" spans="1:21" ht="12.75">
      <c r="A26" s="25" t="s">
        <v>32</v>
      </c>
      <c r="B26" s="29" t="s">
        <v>114</v>
      </c>
      <c r="C26" s="27">
        <v>57.51</v>
      </c>
      <c r="D26" s="27">
        <v>13.85</v>
      </c>
      <c r="E26" s="27">
        <v>9.58</v>
      </c>
      <c r="F26" s="27">
        <v>0.18</v>
      </c>
      <c r="G26" s="27">
        <v>2.71</v>
      </c>
      <c r="H26" s="27">
        <v>0.64</v>
      </c>
      <c r="I26" s="27">
        <v>2.32</v>
      </c>
      <c r="J26" s="27">
        <v>2.92</v>
      </c>
      <c r="K26" s="27">
        <v>0.85</v>
      </c>
      <c r="L26" s="27">
        <v>0.13</v>
      </c>
      <c r="M26" s="27">
        <v>0.7614</v>
      </c>
      <c r="N26" s="29">
        <v>105</v>
      </c>
      <c r="O26" s="29">
        <v>47</v>
      </c>
      <c r="P26" s="29">
        <v>154</v>
      </c>
      <c r="Q26" s="29">
        <v>156</v>
      </c>
      <c r="R26" s="11"/>
      <c r="S26" s="11"/>
      <c r="T26" s="13"/>
      <c r="U26" s="1"/>
    </row>
    <row r="27" spans="1:21" ht="12.75">
      <c r="A27" s="25" t="s">
        <v>33</v>
      </c>
      <c r="B27" s="29" t="s">
        <v>114</v>
      </c>
      <c r="C27" s="27">
        <v>70.9</v>
      </c>
      <c r="D27" s="27">
        <v>9.07</v>
      </c>
      <c r="E27" s="27">
        <v>5.9</v>
      </c>
      <c r="F27" s="27">
        <v>0.1</v>
      </c>
      <c r="G27" s="27">
        <v>1.77</v>
      </c>
      <c r="H27" s="27">
        <v>0.39</v>
      </c>
      <c r="I27" s="27">
        <v>2.5</v>
      </c>
      <c r="J27" s="27">
        <v>1.27</v>
      </c>
      <c r="K27" s="27">
        <v>0.3</v>
      </c>
      <c r="L27" s="27">
        <v>0.2</v>
      </c>
      <c r="M27" s="27">
        <v>0.556</v>
      </c>
      <c r="N27" s="29">
        <v>76</v>
      </c>
      <c r="O27" s="29">
        <v>100</v>
      </c>
      <c r="P27" s="29">
        <v>151</v>
      </c>
      <c r="Q27" s="29">
        <v>131</v>
      </c>
      <c r="R27" s="11"/>
      <c r="S27" s="11"/>
      <c r="T27" s="13"/>
      <c r="U27" s="1"/>
    </row>
    <row r="28" spans="1:21" ht="12.75">
      <c r="A28" s="25" t="s">
        <v>34</v>
      </c>
      <c r="B28" s="29" t="s">
        <v>114</v>
      </c>
      <c r="C28" s="27">
        <v>60.24</v>
      </c>
      <c r="D28" s="27">
        <v>13.26</v>
      </c>
      <c r="E28" s="27">
        <v>8.03</v>
      </c>
      <c r="F28" s="27">
        <v>0.12</v>
      </c>
      <c r="G28" s="27">
        <v>2.4</v>
      </c>
      <c r="H28" s="27">
        <v>1.08</v>
      </c>
      <c r="I28" s="27">
        <v>3.79</v>
      </c>
      <c r="J28" s="27">
        <v>1.56</v>
      </c>
      <c r="K28" s="27">
        <v>0.81</v>
      </c>
      <c r="L28" s="27">
        <v>0.22</v>
      </c>
      <c r="M28" s="27">
        <v>1.3698</v>
      </c>
      <c r="N28" s="29">
        <v>82</v>
      </c>
      <c r="O28" s="29">
        <v>105</v>
      </c>
      <c r="P28" s="29">
        <v>130</v>
      </c>
      <c r="Q28" s="29">
        <v>130</v>
      </c>
      <c r="R28" s="11"/>
      <c r="S28" s="11"/>
      <c r="T28" s="13"/>
      <c r="U28" s="1"/>
    </row>
    <row r="29" spans="1:21" ht="12.75">
      <c r="A29" s="25" t="s">
        <v>35</v>
      </c>
      <c r="B29" s="29" t="s">
        <v>114</v>
      </c>
      <c r="C29" s="27">
        <v>68.86</v>
      </c>
      <c r="D29" s="27">
        <v>10.27</v>
      </c>
      <c r="E29" s="27">
        <v>4.44</v>
      </c>
      <c r="F29" s="27">
        <v>0.07</v>
      </c>
      <c r="G29" s="27">
        <v>1.52</v>
      </c>
      <c r="H29" s="27">
        <v>0.71</v>
      </c>
      <c r="I29" s="27">
        <v>4.04</v>
      </c>
      <c r="J29" s="27">
        <v>0.89</v>
      </c>
      <c r="K29" s="27">
        <v>0.46</v>
      </c>
      <c r="L29" s="27">
        <v>0.19</v>
      </c>
      <c r="M29" s="27">
        <v>0.7354</v>
      </c>
      <c r="N29" s="29">
        <v>65</v>
      </c>
      <c r="O29" s="29">
        <v>171</v>
      </c>
      <c r="P29" s="29">
        <v>154</v>
      </c>
      <c r="Q29" s="29">
        <v>137</v>
      </c>
      <c r="R29" s="11"/>
      <c r="S29" s="11"/>
      <c r="T29" s="13"/>
      <c r="U29" s="1"/>
    </row>
    <row r="30" spans="1:21" ht="12.75">
      <c r="A30" s="25" t="s">
        <v>36</v>
      </c>
      <c r="B30" s="29" t="s">
        <v>114</v>
      </c>
      <c r="C30" s="27">
        <v>63.94</v>
      </c>
      <c r="D30" s="27">
        <v>11.61</v>
      </c>
      <c r="E30" s="27">
        <v>6.04</v>
      </c>
      <c r="F30" s="27">
        <v>0.11</v>
      </c>
      <c r="G30" s="27">
        <v>1.88</v>
      </c>
      <c r="H30" s="27">
        <v>1.22</v>
      </c>
      <c r="I30" s="27">
        <v>3.08</v>
      </c>
      <c r="J30" s="27">
        <v>1.75</v>
      </c>
      <c r="K30" s="27">
        <v>0.71</v>
      </c>
      <c r="L30" s="27">
        <v>0.1</v>
      </c>
      <c r="M30" s="27">
        <v>1.3586</v>
      </c>
      <c r="N30" s="29">
        <v>82</v>
      </c>
      <c r="O30" s="29">
        <v>176</v>
      </c>
      <c r="P30" s="29">
        <v>177</v>
      </c>
      <c r="Q30" s="29">
        <v>127</v>
      </c>
      <c r="R30" s="11"/>
      <c r="S30" s="11"/>
      <c r="T30" s="13"/>
      <c r="U30" s="1"/>
    </row>
    <row r="31" spans="1:21" ht="12.75">
      <c r="A31" s="25" t="s">
        <v>37</v>
      </c>
      <c r="B31" s="29" t="s">
        <v>114</v>
      </c>
      <c r="C31" s="27">
        <v>77.86</v>
      </c>
      <c r="D31" s="27">
        <v>9.38</v>
      </c>
      <c r="E31" s="27">
        <v>3.42</v>
      </c>
      <c r="F31" s="27">
        <v>0.05</v>
      </c>
      <c r="G31" s="27">
        <v>0.87</v>
      </c>
      <c r="H31" s="27">
        <v>1.15</v>
      </c>
      <c r="I31" s="27">
        <v>3.55</v>
      </c>
      <c r="J31" s="27">
        <v>0.98</v>
      </c>
      <c r="K31" s="27">
        <v>0.34</v>
      </c>
      <c r="L31" s="27">
        <v>0.09</v>
      </c>
      <c r="M31" s="27">
        <v>0.5179</v>
      </c>
      <c r="N31" s="29">
        <v>74</v>
      </c>
      <c r="O31" s="29">
        <v>195</v>
      </c>
      <c r="P31" s="29">
        <v>129</v>
      </c>
      <c r="Q31" s="29">
        <v>140</v>
      </c>
      <c r="R31" s="11"/>
      <c r="S31" s="11"/>
      <c r="T31" s="13"/>
      <c r="U31" s="1"/>
    </row>
    <row r="32" spans="1:21" ht="12.75">
      <c r="A32" s="25" t="s">
        <v>38</v>
      </c>
      <c r="B32" s="29" t="s">
        <v>114</v>
      </c>
      <c r="C32" s="27">
        <v>74.95</v>
      </c>
      <c r="D32" s="27">
        <v>8.09</v>
      </c>
      <c r="E32" s="27">
        <v>4.27</v>
      </c>
      <c r="F32" s="27">
        <v>0.04</v>
      </c>
      <c r="G32" s="27">
        <v>1.14</v>
      </c>
      <c r="H32" s="27">
        <v>0.58</v>
      </c>
      <c r="I32" s="27">
        <v>0.71</v>
      </c>
      <c r="J32" s="27">
        <v>2.01</v>
      </c>
      <c r="K32" s="27">
        <v>0.39</v>
      </c>
      <c r="L32" s="27">
        <v>0.22</v>
      </c>
      <c r="M32" s="27">
        <v>0.1753</v>
      </c>
      <c r="N32" s="29">
        <v>107</v>
      </c>
      <c r="O32" s="29">
        <v>80</v>
      </c>
      <c r="P32" s="29">
        <v>75</v>
      </c>
      <c r="Q32" s="29">
        <v>127</v>
      </c>
      <c r="R32" s="11"/>
      <c r="S32" s="11"/>
      <c r="T32" s="13"/>
      <c r="U32" s="1"/>
    </row>
    <row r="33" spans="1:21" ht="12.75">
      <c r="A33" s="25" t="s">
        <v>39</v>
      </c>
      <c r="B33" s="29" t="s">
        <v>114</v>
      </c>
      <c r="C33" s="27">
        <v>69.89</v>
      </c>
      <c r="D33" s="27">
        <v>9.22</v>
      </c>
      <c r="E33" s="27">
        <v>3.71</v>
      </c>
      <c r="F33" s="27">
        <v>0.08</v>
      </c>
      <c r="G33" s="27">
        <v>1.4</v>
      </c>
      <c r="H33" s="27">
        <v>3.91</v>
      </c>
      <c r="I33" s="27">
        <v>1.46</v>
      </c>
      <c r="J33" s="27">
        <v>1.66</v>
      </c>
      <c r="K33" s="27">
        <v>0.37</v>
      </c>
      <c r="L33" s="27">
        <v>0.29</v>
      </c>
      <c r="M33" s="27">
        <v>0.2193</v>
      </c>
      <c r="N33" s="29">
        <v>102</v>
      </c>
      <c r="O33" s="29">
        <v>187</v>
      </c>
      <c r="P33" s="29">
        <v>464</v>
      </c>
      <c r="Q33" s="29">
        <v>135</v>
      </c>
      <c r="R33" s="11"/>
      <c r="S33" s="11"/>
      <c r="T33" s="13"/>
      <c r="U33" s="1"/>
    </row>
    <row r="34" spans="1:21" ht="12.75">
      <c r="A34" s="25" t="s">
        <v>40</v>
      </c>
      <c r="B34" s="29" t="s">
        <v>114</v>
      </c>
      <c r="C34" s="27">
        <v>75.41</v>
      </c>
      <c r="D34" s="27">
        <v>9.89</v>
      </c>
      <c r="E34" s="27">
        <v>3.45</v>
      </c>
      <c r="F34" s="27">
        <v>0.03</v>
      </c>
      <c r="G34" s="27">
        <v>1.11</v>
      </c>
      <c r="H34" s="27">
        <v>0.5</v>
      </c>
      <c r="I34" s="27">
        <v>1.77</v>
      </c>
      <c r="J34" s="27">
        <v>1.42</v>
      </c>
      <c r="K34" s="27">
        <v>0.38</v>
      </c>
      <c r="L34" s="27">
        <v>0.05</v>
      </c>
      <c r="M34" s="27">
        <v>0.0837</v>
      </c>
      <c r="N34" s="29">
        <v>94</v>
      </c>
      <c r="O34" s="29">
        <v>226</v>
      </c>
      <c r="P34" s="29">
        <v>189</v>
      </c>
      <c r="Q34" s="29">
        <v>140</v>
      </c>
      <c r="R34" s="11"/>
      <c r="S34" s="11"/>
      <c r="T34" s="13"/>
      <c r="U34" s="1"/>
    </row>
    <row r="35" spans="1:21" ht="12.75">
      <c r="A35" s="25" t="s">
        <v>41</v>
      </c>
      <c r="B35" s="29" t="s">
        <v>114</v>
      </c>
      <c r="C35" s="27">
        <v>73.81</v>
      </c>
      <c r="D35" s="27">
        <v>8.98</v>
      </c>
      <c r="E35" s="27">
        <v>4.66</v>
      </c>
      <c r="F35" s="27">
        <v>0.06</v>
      </c>
      <c r="G35" s="27">
        <v>1.76</v>
      </c>
      <c r="H35" s="27">
        <v>1.49</v>
      </c>
      <c r="I35" s="27">
        <v>1.51</v>
      </c>
      <c r="J35" s="27">
        <v>1.45</v>
      </c>
      <c r="K35" s="27">
        <v>0.3</v>
      </c>
      <c r="L35" s="27">
        <v>0.31</v>
      </c>
      <c r="M35" s="27">
        <v>0.3063</v>
      </c>
      <c r="N35" s="29">
        <v>90</v>
      </c>
      <c r="O35" s="29">
        <v>103</v>
      </c>
      <c r="P35" s="29">
        <v>112</v>
      </c>
      <c r="Q35" s="29">
        <v>122</v>
      </c>
      <c r="R35" s="11"/>
      <c r="S35" s="11"/>
      <c r="T35" s="13"/>
      <c r="U35" s="1"/>
    </row>
    <row r="36" spans="1:21" ht="12.75">
      <c r="A36" s="25" t="s">
        <v>42</v>
      </c>
      <c r="B36" s="29" t="s">
        <v>114</v>
      </c>
      <c r="C36" s="27">
        <v>71.05</v>
      </c>
      <c r="D36" s="27">
        <v>11.39</v>
      </c>
      <c r="E36" s="27">
        <v>3.47</v>
      </c>
      <c r="F36" s="27">
        <v>0.07</v>
      </c>
      <c r="G36" s="27">
        <v>1.84</v>
      </c>
      <c r="H36" s="27">
        <v>1.91</v>
      </c>
      <c r="I36" s="27">
        <v>3.49</v>
      </c>
      <c r="J36" s="27">
        <v>1.17</v>
      </c>
      <c r="K36" s="27">
        <v>0.36</v>
      </c>
      <c r="L36" s="27">
        <v>0.06</v>
      </c>
      <c r="M36" s="27">
        <v>0.0479</v>
      </c>
      <c r="N36" s="29">
        <v>155</v>
      </c>
      <c r="O36" s="29">
        <v>266</v>
      </c>
      <c r="P36" s="29">
        <v>227</v>
      </c>
      <c r="Q36" s="29">
        <v>144</v>
      </c>
      <c r="R36" s="11"/>
      <c r="S36" s="11"/>
      <c r="T36" s="13"/>
      <c r="U36" s="1"/>
    </row>
    <row r="37" spans="1:21" ht="12.75">
      <c r="A37" s="25" t="s">
        <v>43</v>
      </c>
      <c r="B37" s="29" t="s">
        <v>114</v>
      </c>
      <c r="C37" s="27">
        <v>77.11</v>
      </c>
      <c r="D37" s="27">
        <v>6.57</v>
      </c>
      <c r="E37" s="27">
        <v>3.46</v>
      </c>
      <c r="F37" s="27">
        <v>0.05</v>
      </c>
      <c r="G37" s="27">
        <v>0.45</v>
      </c>
      <c r="H37" s="27">
        <v>0.55</v>
      </c>
      <c r="I37" s="27">
        <v>3</v>
      </c>
      <c r="J37" s="27">
        <v>0.73</v>
      </c>
      <c r="K37" s="27">
        <v>0.44</v>
      </c>
      <c r="L37" s="27">
        <v>0.05</v>
      </c>
      <c r="M37" s="27">
        <v>1.1566</v>
      </c>
      <c r="N37" s="29">
        <v>69</v>
      </c>
      <c r="O37" s="29">
        <v>58</v>
      </c>
      <c r="P37" s="29">
        <v>111</v>
      </c>
      <c r="Q37" s="29">
        <v>116</v>
      </c>
      <c r="R37" s="11"/>
      <c r="S37" s="11"/>
      <c r="T37" s="13"/>
      <c r="U37" s="1"/>
    </row>
    <row r="38" spans="1:21" ht="12.75">
      <c r="A38" s="25" t="s">
        <v>44</v>
      </c>
      <c r="B38" s="29" t="s">
        <v>114</v>
      </c>
      <c r="C38" s="27">
        <v>78.16</v>
      </c>
      <c r="D38" s="27">
        <v>7.57</v>
      </c>
      <c r="E38" s="27">
        <v>2.08</v>
      </c>
      <c r="F38" s="27">
        <v>0.03</v>
      </c>
      <c r="G38" s="27">
        <v>0.18</v>
      </c>
      <c r="H38" s="27">
        <v>0.87</v>
      </c>
      <c r="I38" s="27">
        <v>1.29</v>
      </c>
      <c r="J38" s="27">
        <v>3.09</v>
      </c>
      <c r="K38" s="27">
        <v>0.3</v>
      </c>
      <c r="L38" s="27">
        <v>0.1</v>
      </c>
      <c r="M38" s="27">
        <v>0.7343</v>
      </c>
      <c r="N38" s="29">
        <v>120</v>
      </c>
      <c r="O38" s="29">
        <v>106</v>
      </c>
      <c r="P38" s="29">
        <v>140</v>
      </c>
      <c r="Q38" s="29">
        <v>120</v>
      </c>
      <c r="R38" s="11"/>
      <c r="S38" s="11"/>
      <c r="T38" s="13"/>
      <c r="U38" s="1"/>
    </row>
    <row r="39" spans="1:21" ht="12.75">
      <c r="A39" s="25" t="s">
        <v>45</v>
      </c>
      <c r="B39" s="29" t="s">
        <v>114</v>
      </c>
      <c r="C39" s="27">
        <v>78.08</v>
      </c>
      <c r="D39" s="27">
        <v>5.18</v>
      </c>
      <c r="E39" s="27">
        <v>4.12</v>
      </c>
      <c r="F39" s="27">
        <v>0.04</v>
      </c>
      <c r="G39" s="27">
        <v>0.85</v>
      </c>
      <c r="H39" s="27">
        <v>0.71</v>
      </c>
      <c r="I39" s="27">
        <v>1.34</v>
      </c>
      <c r="J39" s="27">
        <v>0.87</v>
      </c>
      <c r="K39" s="27">
        <v>0.32</v>
      </c>
      <c r="L39" s="27">
        <v>0.08</v>
      </c>
      <c r="M39" s="27">
        <v>1.1489</v>
      </c>
      <c r="N39" s="29">
        <v>74</v>
      </c>
      <c r="O39" s="29">
        <v>77</v>
      </c>
      <c r="P39" s="29">
        <v>141</v>
      </c>
      <c r="Q39" s="29">
        <v>117</v>
      </c>
      <c r="R39" s="11"/>
      <c r="S39" s="11"/>
      <c r="T39" s="13"/>
      <c r="U39" s="1"/>
    </row>
    <row r="40" spans="1:21" ht="12.75">
      <c r="A40" s="25" t="s">
        <v>46</v>
      </c>
      <c r="B40" s="29" t="s">
        <v>114</v>
      </c>
      <c r="C40" s="27">
        <v>76.45</v>
      </c>
      <c r="D40" s="27">
        <v>6.14</v>
      </c>
      <c r="E40" s="27">
        <v>2.81</v>
      </c>
      <c r="F40" s="27">
        <v>0.04</v>
      </c>
      <c r="G40" s="27">
        <v>0.43</v>
      </c>
      <c r="H40" s="27">
        <v>0.64</v>
      </c>
      <c r="I40" s="27">
        <v>1.89</v>
      </c>
      <c r="J40" s="27">
        <v>1.56</v>
      </c>
      <c r="K40" s="27">
        <v>0.33</v>
      </c>
      <c r="L40" s="27">
        <v>0.05</v>
      </c>
      <c r="M40" s="27">
        <v>0.8305</v>
      </c>
      <c r="N40" s="29">
        <v>86</v>
      </c>
      <c r="O40" s="29">
        <v>95</v>
      </c>
      <c r="P40" s="29">
        <v>113</v>
      </c>
      <c r="Q40" s="29">
        <v>123</v>
      </c>
      <c r="R40" s="11"/>
      <c r="S40" s="11"/>
      <c r="T40" s="13"/>
      <c r="U40" s="1"/>
    </row>
    <row r="41" spans="1:21" ht="12.75">
      <c r="A41" s="25" t="s">
        <v>47</v>
      </c>
      <c r="B41" s="29" t="s">
        <v>114</v>
      </c>
      <c r="C41" s="27">
        <v>78.65</v>
      </c>
      <c r="D41" s="27">
        <v>6.58</v>
      </c>
      <c r="E41" s="27">
        <v>3.41</v>
      </c>
      <c r="F41" s="27">
        <v>0.04</v>
      </c>
      <c r="G41" s="27">
        <v>0.58</v>
      </c>
      <c r="H41" s="27">
        <v>0.73</v>
      </c>
      <c r="I41" s="27">
        <v>1.37</v>
      </c>
      <c r="J41" s="27">
        <v>1.98</v>
      </c>
      <c r="K41" s="27">
        <v>0.2</v>
      </c>
      <c r="L41" s="27">
        <v>0.35</v>
      </c>
      <c r="M41" s="27">
        <v>0.682</v>
      </c>
      <c r="N41" s="29">
        <v>95</v>
      </c>
      <c r="O41" s="29">
        <v>43</v>
      </c>
      <c r="P41" s="29">
        <v>110</v>
      </c>
      <c r="Q41" s="29">
        <v>116</v>
      </c>
      <c r="R41" s="11"/>
      <c r="S41" s="11"/>
      <c r="T41" s="13"/>
      <c r="U41" s="1"/>
    </row>
    <row r="42" spans="1:21" ht="12.75">
      <c r="A42" s="25" t="s">
        <v>48</v>
      </c>
      <c r="B42" s="29" t="s">
        <v>114</v>
      </c>
      <c r="C42" s="27">
        <v>71</v>
      </c>
      <c r="D42" s="27">
        <v>9.95</v>
      </c>
      <c r="E42" s="27">
        <v>3.99</v>
      </c>
      <c r="F42" s="27">
        <v>0.06</v>
      </c>
      <c r="G42" s="27">
        <v>0.57</v>
      </c>
      <c r="H42" s="27">
        <v>1.4</v>
      </c>
      <c r="I42" s="27">
        <v>2.21</v>
      </c>
      <c r="J42" s="27">
        <v>3.01</v>
      </c>
      <c r="K42" s="27">
        <v>0.57</v>
      </c>
      <c r="L42" s="27">
        <v>0.08</v>
      </c>
      <c r="M42" s="27">
        <v>1.1748</v>
      </c>
      <c r="N42" s="29">
        <v>100</v>
      </c>
      <c r="O42" s="29">
        <v>97</v>
      </c>
      <c r="P42" s="29">
        <v>104</v>
      </c>
      <c r="Q42" s="29">
        <v>117</v>
      </c>
      <c r="R42" s="11"/>
      <c r="S42" s="11"/>
      <c r="T42" s="13"/>
      <c r="U42" s="1"/>
    </row>
    <row r="43" spans="1:21" ht="12.75">
      <c r="A43" s="25" t="s">
        <v>49</v>
      </c>
      <c r="B43" s="29" t="s">
        <v>114</v>
      </c>
      <c r="C43" s="27">
        <v>70.29</v>
      </c>
      <c r="D43" s="27">
        <v>8.01</v>
      </c>
      <c r="E43" s="27">
        <v>5.88</v>
      </c>
      <c r="F43" s="27">
        <v>0.1</v>
      </c>
      <c r="G43" s="27">
        <v>2</v>
      </c>
      <c r="H43" s="27">
        <v>0.92</v>
      </c>
      <c r="I43" s="27">
        <v>0.89</v>
      </c>
      <c r="J43" s="27">
        <v>1.75</v>
      </c>
      <c r="K43" s="27">
        <v>0.21</v>
      </c>
      <c r="L43" s="27">
        <v>0.07</v>
      </c>
      <c r="M43" s="27">
        <v>0.9212</v>
      </c>
      <c r="N43" s="29">
        <v>87</v>
      </c>
      <c r="O43" s="29">
        <v>710</v>
      </c>
      <c r="P43" s="29">
        <v>192</v>
      </c>
      <c r="Q43" s="29">
        <v>176</v>
      </c>
      <c r="R43" s="11"/>
      <c r="S43" s="11"/>
      <c r="T43" s="13"/>
      <c r="U43" s="1"/>
    </row>
    <row r="44" spans="1:21" ht="12.75">
      <c r="A44" s="25" t="s">
        <v>50</v>
      </c>
      <c r="B44" s="29" t="s">
        <v>114</v>
      </c>
      <c r="C44" s="27">
        <v>71.02</v>
      </c>
      <c r="D44" s="27">
        <v>8.06</v>
      </c>
      <c r="E44" s="27">
        <v>3.47</v>
      </c>
      <c r="F44" s="27">
        <v>0.05</v>
      </c>
      <c r="G44" s="27">
        <v>0.65</v>
      </c>
      <c r="H44" s="27">
        <v>0.92</v>
      </c>
      <c r="I44" s="27">
        <v>2.36</v>
      </c>
      <c r="J44" s="27">
        <v>2.15</v>
      </c>
      <c r="K44" s="27">
        <v>0.43</v>
      </c>
      <c r="L44" s="27">
        <v>0.16</v>
      </c>
      <c r="M44" s="27">
        <v>1.1054</v>
      </c>
      <c r="N44" s="29">
        <v>87</v>
      </c>
      <c r="O44" s="29">
        <v>57</v>
      </c>
      <c r="P44" s="29">
        <v>190</v>
      </c>
      <c r="Q44" s="29">
        <v>122</v>
      </c>
      <c r="R44" s="11"/>
      <c r="S44" s="11"/>
      <c r="T44" s="13"/>
      <c r="U44" s="1"/>
    </row>
    <row r="45" spans="1:21" ht="12.75">
      <c r="A45" s="25" t="s">
        <v>51</v>
      </c>
      <c r="B45" s="29" t="s">
        <v>114</v>
      </c>
      <c r="C45" s="27">
        <v>68.01</v>
      </c>
      <c r="D45" s="27">
        <v>10.3</v>
      </c>
      <c r="E45" s="27">
        <v>4.42</v>
      </c>
      <c r="F45" s="27">
        <v>0.05</v>
      </c>
      <c r="G45" s="27">
        <v>1.58</v>
      </c>
      <c r="H45" s="27">
        <v>1.18</v>
      </c>
      <c r="I45" s="27">
        <v>3.5</v>
      </c>
      <c r="J45" s="27">
        <v>2.06</v>
      </c>
      <c r="K45" s="27">
        <v>0.32</v>
      </c>
      <c r="L45" s="27">
        <v>0.06</v>
      </c>
      <c r="M45" s="27">
        <v>1.7953</v>
      </c>
      <c r="N45" s="29">
        <v>86</v>
      </c>
      <c r="O45" s="29">
        <v>99</v>
      </c>
      <c r="P45" s="29">
        <v>168</v>
      </c>
      <c r="Q45" s="29">
        <v>128</v>
      </c>
      <c r="R45" s="11"/>
      <c r="S45" s="11"/>
      <c r="T45" s="13"/>
      <c r="U45" s="1"/>
    </row>
    <row r="46" spans="1:21" ht="12.75">
      <c r="A46" s="25" t="s">
        <v>52</v>
      </c>
      <c r="B46" s="29" t="s">
        <v>114</v>
      </c>
      <c r="C46" s="27">
        <v>74.78</v>
      </c>
      <c r="D46" s="27">
        <v>6.25</v>
      </c>
      <c r="E46" s="27">
        <v>5.81</v>
      </c>
      <c r="F46" s="27">
        <v>0.02</v>
      </c>
      <c r="G46" s="27">
        <v>0.89</v>
      </c>
      <c r="H46" s="27">
        <v>0.27</v>
      </c>
      <c r="I46" s="27">
        <v>0.6</v>
      </c>
      <c r="J46" s="27">
        <v>1.36</v>
      </c>
      <c r="K46" s="27">
        <v>0.39</v>
      </c>
      <c r="L46" s="27">
        <v>0.22</v>
      </c>
      <c r="M46" s="27">
        <v>0.1734</v>
      </c>
      <c r="N46" s="29">
        <v>90</v>
      </c>
      <c r="O46" s="29">
        <v>3</v>
      </c>
      <c r="P46" s="29">
        <v>150</v>
      </c>
      <c r="Q46" s="29">
        <v>113</v>
      </c>
      <c r="R46" s="11"/>
      <c r="S46" s="11"/>
      <c r="T46" s="13"/>
      <c r="U46" s="1"/>
    </row>
    <row r="47" spans="1:21" ht="12.75">
      <c r="A47" s="25" t="s">
        <v>53</v>
      </c>
      <c r="B47" s="29" t="s">
        <v>114</v>
      </c>
      <c r="C47" s="27">
        <v>76.3322</v>
      </c>
      <c r="D47" s="27">
        <v>7.1865</v>
      </c>
      <c r="E47" s="27">
        <v>4.0489</v>
      </c>
      <c r="F47" s="27">
        <v>0.0498</v>
      </c>
      <c r="G47" s="27">
        <v>1.3051</v>
      </c>
      <c r="H47" s="27">
        <v>1.1826</v>
      </c>
      <c r="I47" s="27">
        <v>0.913</v>
      </c>
      <c r="J47" s="27">
        <v>1.5196</v>
      </c>
      <c r="K47" s="27">
        <v>0.4829</v>
      </c>
      <c r="L47" s="27">
        <v>0.0071</v>
      </c>
      <c r="M47" s="27">
        <v>0.8455</v>
      </c>
      <c r="N47" s="29">
        <v>91</v>
      </c>
      <c r="O47" s="31">
        <v>111</v>
      </c>
      <c r="P47" s="31">
        <v>84</v>
      </c>
      <c r="Q47" s="31">
        <v>609</v>
      </c>
      <c r="R47" s="11"/>
      <c r="S47" s="11"/>
      <c r="T47" s="13"/>
      <c r="U47" s="1"/>
    </row>
    <row r="48" spans="1:21" ht="12.75">
      <c r="A48" s="25" t="s">
        <v>54</v>
      </c>
      <c r="B48" s="29" t="s">
        <v>114</v>
      </c>
      <c r="C48" s="27">
        <v>72.9195</v>
      </c>
      <c r="D48" s="27">
        <v>3.5475</v>
      </c>
      <c r="E48" s="27">
        <v>4.4411</v>
      </c>
      <c r="F48" s="27">
        <v>0.1571</v>
      </c>
      <c r="G48" s="27">
        <v>0.6431</v>
      </c>
      <c r="H48" s="27">
        <v>5.8881</v>
      </c>
      <c r="I48" s="27">
        <v>0.3567</v>
      </c>
      <c r="J48" s="27">
        <v>0.8871</v>
      </c>
      <c r="K48" s="27">
        <v>0.2056</v>
      </c>
      <c r="L48" s="27">
        <v>0.8554</v>
      </c>
      <c r="M48" s="27">
        <v>0.5026</v>
      </c>
      <c r="N48" s="29">
        <v>55</v>
      </c>
      <c r="O48" s="31">
        <v>102</v>
      </c>
      <c r="P48" s="31">
        <v>73</v>
      </c>
      <c r="Q48" s="31">
        <v>327</v>
      </c>
      <c r="R48" s="11"/>
      <c r="S48" s="11"/>
      <c r="T48" s="13"/>
      <c r="U48" s="1"/>
    </row>
    <row r="49" spans="1:21" ht="12.75">
      <c r="A49" s="25" t="s">
        <v>55</v>
      </c>
      <c r="B49" s="29" t="s">
        <v>114</v>
      </c>
      <c r="C49" s="27">
        <v>78.4784</v>
      </c>
      <c r="D49" s="27">
        <v>4.1873</v>
      </c>
      <c r="E49" s="27">
        <v>5.5011</v>
      </c>
      <c r="F49" s="27">
        <v>0.0447</v>
      </c>
      <c r="G49" s="27">
        <v>0.6789</v>
      </c>
      <c r="H49" s="27">
        <v>1.84</v>
      </c>
      <c r="I49" s="27">
        <v>0.491</v>
      </c>
      <c r="J49" s="27">
        <v>0.7189</v>
      </c>
      <c r="K49" s="27">
        <v>0.2651</v>
      </c>
      <c r="L49" s="27">
        <v>0.0498</v>
      </c>
      <c r="M49" s="27">
        <v>1.5713</v>
      </c>
      <c r="N49" s="29">
        <v>58</v>
      </c>
      <c r="O49" s="31">
        <v>51</v>
      </c>
      <c r="P49" s="31">
        <v>62</v>
      </c>
      <c r="Q49" s="31">
        <v>233</v>
      </c>
      <c r="R49" s="11"/>
      <c r="S49" s="11"/>
      <c r="T49" s="13"/>
      <c r="U49" s="1"/>
    </row>
    <row r="50" spans="1:20" ht="12.75">
      <c r="A50" s="25"/>
      <c r="B50" s="2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31"/>
      <c r="P50" s="31"/>
      <c r="Q50" s="31"/>
      <c r="R50" s="2"/>
      <c r="S50" s="2"/>
      <c r="T50" s="13"/>
    </row>
    <row r="51" spans="1:20" ht="12.75">
      <c r="A51" s="32" t="s">
        <v>56</v>
      </c>
      <c r="B51" s="27"/>
      <c r="C51" s="33">
        <f aca="true" t="shared" si="0" ref="C51:Q51">AVERAGE(C2:C49)</f>
        <v>71.13396041666667</v>
      </c>
      <c r="D51" s="33">
        <f t="shared" si="0"/>
        <v>9.933360416666668</v>
      </c>
      <c r="E51" s="33">
        <f t="shared" si="0"/>
        <v>4.824606250000001</v>
      </c>
      <c r="F51" s="33">
        <f t="shared" si="0"/>
        <v>0.07107499999999999</v>
      </c>
      <c r="G51" s="33">
        <f t="shared" si="0"/>
        <v>1.2576479166666668</v>
      </c>
      <c r="H51" s="33">
        <f t="shared" si="0"/>
        <v>1.2018895833333334</v>
      </c>
      <c r="I51" s="33">
        <f t="shared" si="0"/>
        <v>2.123139583333333</v>
      </c>
      <c r="J51" s="33">
        <f t="shared" si="0"/>
        <v>1.7378250000000006</v>
      </c>
      <c r="K51" s="33">
        <f t="shared" si="0"/>
        <v>0.45195000000000024</v>
      </c>
      <c r="L51" s="33">
        <f t="shared" si="0"/>
        <v>0.18046458333333326</v>
      </c>
      <c r="M51" s="33">
        <f t="shared" si="0"/>
        <v>0.5715729166666669</v>
      </c>
      <c r="N51" s="34">
        <f t="shared" si="0"/>
        <v>97.5625</v>
      </c>
      <c r="O51" s="34">
        <f t="shared" si="0"/>
        <v>152.625</v>
      </c>
      <c r="P51" s="34">
        <f t="shared" si="0"/>
        <v>131.6875</v>
      </c>
      <c r="Q51" s="34">
        <f t="shared" si="0"/>
        <v>151.375</v>
      </c>
      <c r="R51" s="2"/>
      <c r="S51" s="2"/>
      <c r="T51" s="13"/>
    </row>
    <row r="52" spans="1:20" ht="12.75">
      <c r="A52" s="25" t="s">
        <v>57</v>
      </c>
      <c r="B52" s="29"/>
      <c r="C52" s="27">
        <f aca="true" t="shared" si="1" ref="C52:Q52">STDEV(C2:C49)</f>
        <v>5.122312735587879</v>
      </c>
      <c r="D52" s="27">
        <f t="shared" si="1"/>
        <v>2.8492957687403284</v>
      </c>
      <c r="E52" s="27">
        <f t="shared" si="1"/>
        <v>1.6873303803681405</v>
      </c>
      <c r="F52" s="27">
        <f t="shared" si="1"/>
        <v>0.04595998953761712</v>
      </c>
      <c r="G52" s="27">
        <f t="shared" si="1"/>
        <v>0.5805978444817408</v>
      </c>
      <c r="H52" s="27">
        <f t="shared" si="1"/>
        <v>1.152630783503839</v>
      </c>
      <c r="I52" s="27">
        <f t="shared" si="1"/>
        <v>1.0364356242880903</v>
      </c>
      <c r="J52" s="27">
        <f t="shared" si="1"/>
        <v>0.6607109760173401</v>
      </c>
      <c r="K52" s="27">
        <f t="shared" si="1"/>
        <v>0.161701015141749</v>
      </c>
      <c r="L52" s="27">
        <f t="shared" si="1"/>
        <v>0.2034229034674854</v>
      </c>
      <c r="M52" s="27">
        <f t="shared" si="1"/>
        <v>0.46881780326171657</v>
      </c>
      <c r="N52" s="31">
        <f t="shared" si="1"/>
        <v>23.255204176196685</v>
      </c>
      <c r="O52" s="31">
        <f t="shared" si="1"/>
        <v>114.29778669140183</v>
      </c>
      <c r="P52" s="31">
        <f t="shared" si="1"/>
        <v>67.33440088508392</v>
      </c>
      <c r="Q52" s="31">
        <f t="shared" si="1"/>
        <v>75.28177564776784</v>
      </c>
      <c r="R52" s="4"/>
      <c r="S52" s="4"/>
      <c r="T52" s="13"/>
    </row>
    <row r="53" spans="1:20" ht="12.75">
      <c r="A53" s="25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10"/>
      <c r="S53" s="10"/>
      <c r="T53" s="13"/>
    </row>
    <row r="54" spans="1:20" ht="14.25">
      <c r="A54" s="25" t="s">
        <v>119</v>
      </c>
      <c r="B54" s="26" t="s">
        <v>140</v>
      </c>
      <c r="C54" s="27">
        <f aca="true" t="shared" si="2" ref="C54:Q54">+C51*20/100</f>
        <v>14.226792083333335</v>
      </c>
      <c r="D54" s="27">
        <f t="shared" si="2"/>
        <v>1.9866720833333336</v>
      </c>
      <c r="E54" s="27">
        <f t="shared" si="2"/>
        <v>0.9649212500000003</v>
      </c>
      <c r="F54" s="27">
        <f t="shared" si="2"/>
        <v>0.014214999999999998</v>
      </c>
      <c r="G54" s="27">
        <f t="shared" si="2"/>
        <v>0.25152958333333336</v>
      </c>
      <c r="H54" s="27"/>
      <c r="I54" s="27">
        <f t="shared" si="2"/>
        <v>0.4246279166666666</v>
      </c>
      <c r="J54" s="27">
        <f t="shared" si="2"/>
        <v>0.3475650000000001</v>
      </c>
      <c r="K54" s="27">
        <f t="shared" si="2"/>
        <v>0.09039000000000005</v>
      </c>
      <c r="L54" s="27">
        <f t="shared" si="2"/>
        <v>0.036092916666666655</v>
      </c>
      <c r="M54" s="27">
        <f t="shared" si="2"/>
        <v>0.11431458333333337</v>
      </c>
      <c r="N54" s="31">
        <f t="shared" si="2"/>
        <v>19.5125</v>
      </c>
      <c r="O54" s="31">
        <f t="shared" si="2"/>
        <v>30.525</v>
      </c>
      <c r="P54" s="31">
        <f t="shared" si="2"/>
        <v>26.3375</v>
      </c>
      <c r="Q54" s="31">
        <f t="shared" si="2"/>
        <v>30.275</v>
      </c>
      <c r="R54" s="4"/>
      <c r="S54" s="4"/>
      <c r="T54" s="13"/>
    </row>
    <row r="55" spans="1:20" ht="14.25">
      <c r="A55" s="25" t="s">
        <v>120</v>
      </c>
      <c r="B55" s="26" t="s">
        <v>141</v>
      </c>
      <c r="C55" s="27">
        <f aca="true" t="shared" si="3" ref="C55:Q55">+C51*30/100</f>
        <v>21.340188125</v>
      </c>
      <c r="D55" s="27">
        <f t="shared" si="3"/>
        <v>2.9800081250000003</v>
      </c>
      <c r="E55" s="27">
        <f t="shared" si="3"/>
        <v>1.4473818750000005</v>
      </c>
      <c r="F55" s="27">
        <f t="shared" si="3"/>
        <v>0.021322499999999994</v>
      </c>
      <c r="G55" s="27">
        <f t="shared" si="3"/>
        <v>0.377294375</v>
      </c>
      <c r="H55" s="27"/>
      <c r="I55" s="27">
        <f t="shared" si="3"/>
        <v>0.6369418749999999</v>
      </c>
      <c r="J55" s="27">
        <f t="shared" si="3"/>
        <v>0.5213475000000002</v>
      </c>
      <c r="K55" s="27">
        <f t="shared" si="3"/>
        <v>0.13558500000000007</v>
      </c>
      <c r="L55" s="27">
        <f t="shared" si="3"/>
        <v>0.054139374999999976</v>
      </c>
      <c r="M55" s="27">
        <f t="shared" si="3"/>
        <v>0.17147187500000005</v>
      </c>
      <c r="N55" s="31">
        <f t="shared" si="3"/>
        <v>29.26875</v>
      </c>
      <c r="O55" s="31">
        <f t="shared" si="3"/>
        <v>45.7875</v>
      </c>
      <c r="P55" s="31">
        <f t="shared" si="3"/>
        <v>39.50625</v>
      </c>
      <c r="Q55" s="31">
        <f t="shared" si="3"/>
        <v>45.4125</v>
      </c>
      <c r="R55" s="4"/>
      <c r="S55" s="4"/>
      <c r="T55" s="13"/>
    </row>
    <row r="56" spans="1:20" ht="14.25">
      <c r="A56" s="25" t="s">
        <v>121</v>
      </c>
      <c r="B56" s="26" t="s">
        <v>140</v>
      </c>
      <c r="C56" s="33">
        <f aca="true" t="shared" si="4" ref="C56:Q56">+C51*40/100</f>
        <v>28.45358416666667</v>
      </c>
      <c r="D56" s="33">
        <f t="shared" si="4"/>
        <v>3.973344166666667</v>
      </c>
      <c r="E56" s="27">
        <f t="shared" si="4"/>
        <v>1.9298425000000006</v>
      </c>
      <c r="F56" s="27">
        <f t="shared" si="4"/>
        <v>0.028429999999999997</v>
      </c>
      <c r="G56" s="27">
        <f t="shared" si="4"/>
        <v>0.5030591666666667</v>
      </c>
      <c r="H56" s="27"/>
      <c r="I56" s="33">
        <f t="shared" si="4"/>
        <v>0.8492558333333332</v>
      </c>
      <c r="J56" s="27">
        <f t="shared" si="4"/>
        <v>0.6951300000000002</v>
      </c>
      <c r="K56" s="27">
        <f t="shared" si="4"/>
        <v>0.1807800000000001</v>
      </c>
      <c r="L56" s="27">
        <f t="shared" si="4"/>
        <v>0.07218583333333331</v>
      </c>
      <c r="M56" s="27">
        <f t="shared" si="4"/>
        <v>0.22862916666666674</v>
      </c>
      <c r="N56" s="31">
        <f t="shared" si="4"/>
        <v>39.025</v>
      </c>
      <c r="O56" s="31">
        <f t="shared" si="4"/>
        <v>61.05</v>
      </c>
      <c r="P56" s="31">
        <f t="shared" si="4"/>
        <v>52.675</v>
      </c>
      <c r="Q56" s="31">
        <f t="shared" si="4"/>
        <v>60.55</v>
      </c>
      <c r="R56" s="4"/>
      <c r="S56" s="4"/>
      <c r="T56" s="13"/>
    </row>
    <row r="57" spans="1:20" ht="14.25">
      <c r="A57" s="25" t="s">
        <v>122</v>
      </c>
      <c r="B57" s="26" t="s">
        <v>140</v>
      </c>
      <c r="C57" s="27">
        <f aca="true" t="shared" si="5" ref="C57:Q57">+C51*50/100</f>
        <v>35.566980208333334</v>
      </c>
      <c r="D57" s="33">
        <f t="shared" si="5"/>
        <v>4.966680208333334</v>
      </c>
      <c r="E57" s="27">
        <f t="shared" si="5"/>
        <v>2.4123031250000007</v>
      </c>
      <c r="F57" s="27">
        <f t="shared" si="5"/>
        <v>0.03553749999999999</v>
      </c>
      <c r="G57" s="27">
        <f t="shared" si="5"/>
        <v>0.6288239583333334</v>
      </c>
      <c r="H57" s="27"/>
      <c r="I57" s="27">
        <f t="shared" si="5"/>
        <v>1.0615697916666664</v>
      </c>
      <c r="J57" s="33">
        <f t="shared" si="5"/>
        <v>0.8689125000000003</v>
      </c>
      <c r="K57" s="27">
        <f t="shared" si="5"/>
        <v>0.22597500000000012</v>
      </c>
      <c r="L57" s="27">
        <f t="shared" si="5"/>
        <v>0.09023229166666663</v>
      </c>
      <c r="M57" s="27">
        <f t="shared" si="5"/>
        <v>0.28578645833333344</v>
      </c>
      <c r="N57" s="34">
        <f t="shared" si="5"/>
        <v>48.78125</v>
      </c>
      <c r="O57" s="31">
        <f t="shared" si="5"/>
        <v>76.3125</v>
      </c>
      <c r="P57" s="31">
        <f t="shared" si="5"/>
        <v>65.84375</v>
      </c>
      <c r="Q57" s="31">
        <f t="shared" si="5"/>
        <v>75.6875</v>
      </c>
      <c r="R57" s="4"/>
      <c r="S57" s="4"/>
      <c r="T57" s="13"/>
    </row>
    <row r="58" spans="1:20" ht="14.25">
      <c r="A58" s="25" t="s">
        <v>123</v>
      </c>
      <c r="B58" s="26" t="s">
        <v>140</v>
      </c>
      <c r="C58" s="27">
        <f aca="true" t="shared" si="6" ref="C58:Q58">+C51*60/100</f>
        <v>42.68037625</v>
      </c>
      <c r="D58" s="27">
        <f t="shared" si="6"/>
        <v>5.960016250000001</v>
      </c>
      <c r="E58" s="33">
        <f t="shared" si="6"/>
        <v>2.894763750000001</v>
      </c>
      <c r="F58" s="27">
        <f t="shared" si="6"/>
        <v>0.04264499999999999</v>
      </c>
      <c r="G58" s="27">
        <f t="shared" si="6"/>
        <v>0.75458875</v>
      </c>
      <c r="H58" s="27"/>
      <c r="I58" s="27">
        <f t="shared" si="6"/>
        <v>1.2738837499999998</v>
      </c>
      <c r="J58" s="27">
        <f t="shared" si="6"/>
        <v>1.0426950000000004</v>
      </c>
      <c r="K58" s="27">
        <f t="shared" si="6"/>
        <v>0.27117000000000013</v>
      </c>
      <c r="L58" s="27">
        <f t="shared" si="6"/>
        <v>0.10827874999999995</v>
      </c>
      <c r="M58" s="27">
        <f t="shared" si="6"/>
        <v>0.3429437500000001</v>
      </c>
      <c r="N58" s="31">
        <f t="shared" si="6"/>
        <v>58.5375</v>
      </c>
      <c r="O58" s="31">
        <f t="shared" si="6"/>
        <v>91.575</v>
      </c>
      <c r="P58" s="31">
        <f t="shared" si="6"/>
        <v>79.0125</v>
      </c>
      <c r="Q58" s="31">
        <f t="shared" si="6"/>
        <v>90.825</v>
      </c>
      <c r="R58" s="4"/>
      <c r="S58" s="4"/>
      <c r="T58" s="13"/>
    </row>
    <row r="59" spans="1:20" ht="14.25">
      <c r="A59" s="25" t="s">
        <v>124</v>
      </c>
      <c r="B59" s="26" t="s">
        <v>140</v>
      </c>
      <c r="C59" s="27">
        <f aca="true" t="shared" si="7" ref="C59:Q59">+C51*70/100</f>
        <v>49.79377229166666</v>
      </c>
      <c r="D59" s="27">
        <f t="shared" si="7"/>
        <v>6.9533522916666675</v>
      </c>
      <c r="E59" s="27">
        <f t="shared" si="7"/>
        <v>3.377224375000001</v>
      </c>
      <c r="F59" s="27">
        <f t="shared" si="7"/>
        <v>0.04975249999999999</v>
      </c>
      <c r="G59" s="33">
        <f t="shared" si="7"/>
        <v>0.8803535416666668</v>
      </c>
      <c r="H59" s="27"/>
      <c r="I59" s="27">
        <f t="shared" si="7"/>
        <v>1.4861977083333329</v>
      </c>
      <c r="J59" s="27">
        <f t="shared" si="7"/>
        <v>1.2164775000000005</v>
      </c>
      <c r="K59" s="27">
        <f t="shared" si="7"/>
        <v>0.3163650000000002</v>
      </c>
      <c r="L59" s="27">
        <f t="shared" si="7"/>
        <v>0.1263252083333333</v>
      </c>
      <c r="M59" s="27">
        <f t="shared" si="7"/>
        <v>0.40010104166666677</v>
      </c>
      <c r="N59" s="31">
        <f t="shared" si="7"/>
        <v>68.29375</v>
      </c>
      <c r="O59" s="31">
        <f t="shared" si="7"/>
        <v>106.8375</v>
      </c>
      <c r="P59" s="34">
        <f t="shared" si="7"/>
        <v>92.18125</v>
      </c>
      <c r="Q59" s="34">
        <f t="shared" si="7"/>
        <v>105.9625</v>
      </c>
      <c r="R59" s="4"/>
      <c r="S59" s="4"/>
      <c r="T59" s="13"/>
    </row>
    <row r="60" spans="1:20" ht="14.25">
      <c r="A60" s="25" t="s">
        <v>125</v>
      </c>
      <c r="B60" s="26" t="s">
        <v>140</v>
      </c>
      <c r="C60" s="27">
        <f aca="true" t="shared" si="8" ref="C60:Q60">+C51*80/100</f>
        <v>56.90716833333334</v>
      </c>
      <c r="D60" s="27">
        <f t="shared" si="8"/>
        <v>7.946688333333334</v>
      </c>
      <c r="E60" s="27">
        <f t="shared" si="8"/>
        <v>3.859685000000001</v>
      </c>
      <c r="F60" s="27">
        <f t="shared" si="8"/>
        <v>0.056859999999999994</v>
      </c>
      <c r="G60" s="27">
        <f t="shared" si="8"/>
        <v>1.0061183333333334</v>
      </c>
      <c r="H60" s="27"/>
      <c r="I60" s="27">
        <f t="shared" si="8"/>
        <v>1.6985116666666664</v>
      </c>
      <c r="J60" s="27">
        <f t="shared" si="8"/>
        <v>1.3902600000000005</v>
      </c>
      <c r="K60" s="27">
        <f t="shared" si="8"/>
        <v>0.3615600000000002</v>
      </c>
      <c r="L60" s="27">
        <f t="shared" si="8"/>
        <v>0.14437166666666662</v>
      </c>
      <c r="M60" s="27">
        <f t="shared" si="8"/>
        <v>0.4572583333333335</v>
      </c>
      <c r="N60" s="31">
        <f t="shared" si="8"/>
        <v>78.05</v>
      </c>
      <c r="O60" s="31">
        <f t="shared" si="8"/>
        <v>122.1</v>
      </c>
      <c r="P60" s="31">
        <f t="shared" si="8"/>
        <v>105.35</v>
      </c>
      <c r="Q60" s="31">
        <f t="shared" si="8"/>
        <v>121.1</v>
      </c>
      <c r="R60" s="4"/>
      <c r="S60" s="4"/>
      <c r="T60" s="13"/>
    </row>
    <row r="61" spans="1:20" ht="14.25">
      <c r="A61" s="25" t="s">
        <v>126</v>
      </c>
      <c r="B61" s="26" t="s">
        <v>140</v>
      </c>
      <c r="C61" s="27">
        <f aca="true" t="shared" si="9" ref="C61:Q61">+C51*90/100</f>
        <v>64.020564375</v>
      </c>
      <c r="D61" s="27">
        <f t="shared" si="9"/>
        <v>8.940024375000002</v>
      </c>
      <c r="E61" s="27">
        <f t="shared" si="9"/>
        <v>4.3421456250000015</v>
      </c>
      <c r="F61" s="27">
        <f t="shared" si="9"/>
        <v>0.0639675</v>
      </c>
      <c r="G61" s="27">
        <f t="shared" si="9"/>
        <v>1.131883125</v>
      </c>
      <c r="H61" s="27"/>
      <c r="I61" s="27">
        <f t="shared" si="9"/>
        <v>1.9108256249999998</v>
      </c>
      <c r="J61" s="27">
        <f t="shared" si="9"/>
        <v>1.5640425000000004</v>
      </c>
      <c r="K61" s="27">
        <f t="shared" si="9"/>
        <v>0.4067550000000002</v>
      </c>
      <c r="L61" s="27">
        <f t="shared" si="9"/>
        <v>0.16241812499999994</v>
      </c>
      <c r="M61" s="27">
        <f t="shared" si="9"/>
        <v>0.5144156250000002</v>
      </c>
      <c r="N61" s="31">
        <f t="shared" si="9"/>
        <v>87.80625</v>
      </c>
      <c r="O61" s="31">
        <f t="shared" si="9"/>
        <v>137.3625</v>
      </c>
      <c r="P61" s="31">
        <f t="shared" si="9"/>
        <v>118.51875</v>
      </c>
      <c r="Q61" s="31">
        <f t="shared" si="9"/>
        <v>136.2375</v>
      </c>
      <c r="R61" s="4"/>
      <c r="S61" s="4"/>
      <c r="T61" s="13"/>
    </row>
    <row r="62" spans="1:20" ht="14.25">
      <c r="A62" s="25" t="s">
        <v>127</v>
      </c>
      <c r="B62" s="26" t="s">
        <v>140</v>
      </c>
      <c r="C62" s="27">
        <f aca="true" t="shared" si="10" ref="C62:Q62">+C51</f>
        <v>71.13396041666667</v>
      </c>
      <c r="D62" s="27">
        <f t="shared" si="10"/>
        <v>9.933360416666668</v>
      </c>
      <c r="E62" s="27">
        <f t="shared" si="10"/>
        <v>4.824606250000001</v>
      </c>
      <c r="F62" s="27">
        <f t="shared" si="10"/>
        <v>0.07107499999999999</v>
      </c>
      <c r="G62" s="27">
        <f t="shared" si="10"/>
        <v>1.2576479166666668</v>
      </c>
      <c r="H62" s="27"/>
      <c r="I62" s="27">
        <f t="shared" si="10"/>
        <v>2.123139583333333</v>
      </c>
      <c r="J62" s="27">
        <f t="shared" si="10"/>
        <v>1.7378250000000006</v>
      </c>
      <c r="K62" s="27">
        <f t="shared" si="10"/>
        <v>0.45195000000000024</v>
      </c>
      <c r="L62" s="27">
        <f t="shared" si="10"/>
        <v>0.18046458333333326</v>
      </c>
      <c r="M62" s="27">
        <f t="shared" si="10"/>
        <v>0.5715729166666669</v>
      </c>
      <c r="N62" s="31">
        <f t="shared" si="10"/>
        <v>97.5625</v>
      </c>
      <c r="O62" s="34">
        <f t="shared" si="10"/>
        <v>152.625</v>
      </c>
      <c r="P62" s="31">
        <f t="shared" si="10"/>
        <v>131.6875</v>
      </c>
      <c r="Q62" s="31">
        <f t="shared" si="10"/>
        <v>151.375</v>
      </c>
      <c r="R62" s="10"/>
      <c r="S62" s="10"/>
      <c r="T62" s="13"/>
    </row>
    <row r="63" spans="1:20" ht="12.75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0"/>
      <c r="S63" s="10"/>
      <c r="T63" s="13"/>
    </row>
    <row r="64" spans="1:20" ht="14.25">
      <c r="A64" s="25" t="s">
        <v>115</v>
      </c>
      <c r="B64" s="29" t="s">
        <v>113</v>
      </c>
      <c r="C64" s="29" t="s">
        <v>142</v>
      </c>
      <c r="D64" s="29" t="s">
        <v>134</v>
      </c>
      <c r="E64" s="29" t="s">
        <v>135</v>
      </c>
      <c r="F64" s="29" t="s">
        <v>0</v>
      </c>
      <c r="G64" s="29" t="s">
        <v>1</v>
      </c>
      <c r="H64" s="29" t="s">
        <v>2</v>
      </c>
      <c r="I64" s="29" t="s">
        <v>136</v>
      </c>
      <c r="J64" s="29" t="s">
        <v>137</v>
      </c>
      <c r="K64" s="29" t="s">
        <v>138</v>
      </c>
      <c r="L64" s="29" t="s">
        <v>139</v>
      </c>
      <c r="M64" s="29" t="s">
        <v>3</v>
      </c>
      <c r="N64" s="29" t="s">
        <v>4</v>
      </c>
      <c r="O64" s="29" t="s">
        <v>5</v>
      </c>
      <c r="P64" s="29" t="s">
        <v>6</v>
      </c>
      <c r="Q64" s="29" t="s">
        <v>7</v>
      </c>
      <c r="R64" s="10"/>
      <c r="S64" s="10"/>
      <c r="T64" s="13"/>
    </row>
    <row r="65" spans="1:21" ht="12.75">
      <c r="A65" s="25" t="s">
        <v>58</v>
      </c>
      <c r="B65" s="29" t="s">
        <v>112</v>
      </c>
      <c r="C65" s="27">
        <v>25.33</v>
      </c>
      <c r="D65" s="27">
        <v>8.4852</v>
      </c>
      <c r="E65" s="27">
        <v>5.6794</v>
      </c>
      <c r="F65" s="27">
        <v>1.997</v>
      </c>
      <c r="G65" s="27">
        <v>0.6221</v>
      </c>
      <c r="H65" s="27">
        <v>26.6834</v>
      </c>
      <c r="I65" s="27">
        <v>3.2629</v>
      </c>
      <c r="J65" s="27">
        <v>0.4569</v>
      </c>
      <c r="K65" s="27">
        <v>0.6381</v>
      </c>
      <c r="L65" s="27">
        <v>0.9008</v>
      </c>
      <c r="M65" s="27">
        <v>4.8264</v>
      </c>
      <c r="N65" s="30">
        <v>57</v>
      </c>
      <c r="O65" s="30">
        <v>176</v>
      </c>
      <c r="P65" s="30">
        <v>77</v>
      </c>
      <c r="Q65" s="30">
        <v>119</v>
      </c>
      <c r="R65" s="4"/>
      <c r="S65" s="4"/>
      <c r="T65" s="1"/>
      <c r="U65" s="1"/>
    </row>
    <row r="66" spans="1:21" ht="12.75">
      <c r="A66" s="25" t="s">
        <v>59</v>
      </c>
      <c r="B66" s="29" t="s">
        <v>112</v>
      </c>
      <c r="C66" s="27">
        <v>8.315</v>
      </c>
      <c r="D66" s="27">
        <v>1.7744</v>
      </c>
      <c r="E66" s="27">
        <v>1.36</v>
      </c>
      <c r="F66" s="27">
        <v>1.8631</v>
      </c>
      <c r="G66" s="27">
        <v>0.6042</v>
      </c>
      <c r="H66" s="27">
        <v>46.8166</v>
      </c>
      <c r="I66" s="27">
        <v>0.28</v>
      </c>
      <c r="J66" s="27">
        <v>0.7375</v>
      </c>
      <c r="K66" s="27">
        <v>0.5191</v>
      </c>
      <c r="L66" s="27">
        <v>0.6395</v>
      </c>
      <c r="M66" s="27">
        <v>0.4637</v>
      </c>
      <c r="N66" s="30">
        <v>56</v>
      </c>
      <c r="O66" s="30">
        <v>137</v>
      </c>
      <c r="P66" s="30">
        <v>29</v>
      </c>
      <c r="Q66" s="30">
        <v>114</v>
      </c>
      <c r="R66" s="4"/>
      <c r="S66" s="4"/>
      <c r="T66" s="1"/>
      <c r="U66" s="13"/>
    </row>
    <row r="67" spans="1:21" ht="12.75">
      <c r="A67" s="25" t="s">
        <v>60</v>
      </c>
      <c r="B67" s="29" t="s">
        <v>112</v>
      </c>
      <c r="C67" s="27">
        <v>15.6</v>
      </c>
      <c r="D67" s="27">
        <v>1.8191</v>
      </c>
      <c r="E67" s="27">
        <v>1.345</v>
      </c>
      <c r="F67" s="27">
        <v>0.528</v>
      </c>
      <c r="G67" s="27">
        <v>0.7955</v>
      </c>
      <c r="H67" s="27">
        <v>44.6979</v>
      </c>
      <c r="I67" s="27">
        <v>0.4143</v>
      </c>
      <c r="J67" s="27">
        <v>0.7714</v>
      </c>
      <c r="K67" s="27">
        <v>0.3504</v>
      </c>
      <c r="L67" s="27">
        <v>0.0635</v>
      </c>
      <c r="M67" s="27">
        <v>0.9858</v>
      </c>
      <c r="N67" s="30">
        <v>57</v>
      </c>
      <c r="O67" s="30">
        <v>115</v>
      </c>
      <c r="P67" s="30">
        <v>34</v>
      </c>
      <c r="Q67" s="30">
        <v>110</v>
      </c>
      <c r="R67" s="4"/>
      <c r="S67" s="4"/>
      <c r="T67" s="1"/>
      <c r="U67" s="13"/>
    </row>
    <row r="68" spans="1:21" ht="12.75">
      <c r="A68" s="25" t="s">
        <v>61</v>
      </c>
      <c r="B68" s="29" t="s">
        <v>112</v>
      </c>
      <c r="C68" s="27">
        <v>31.1697</v>
      </c>
      <c r="D68" s="27">
        <v>5.162</v>
      </c>
      <c r="E68" s="27">
        <v>1.6528</v>
      </c>
      <c r="F68" s="27">
        <v>0.7089</v>
      </c>
      <c r="G68" s="27">
        <v>0.9375</v>
      </c>
      <c r="H68" s="27">
        <v>32.9522</v>
      </c>
      <c r="I68" s="27">
        <v>1.3159</v>
      </c>
      <c r="J68" s="27">
        <v>1.5522</v>
      </c>
      <c r="K68" s="27">
        <v>0.7436</v>
      </c>
      <c r="L68" s="27">
        <v>0.0824</v>
      </c>
      <c r="M68" s="27">
        <v>0.249</v>
      </c>
      <c r="N68" s="30">
        <v>70</v>
      </c>
      <c r="O68" s="30">
        <v>141</v>
      </c>
      <c r="P68" s="30">
        <v>273</v>
      </c>
      <c r="Q68" s="30">
        <v>118</v>
      </c>
      <c r="R68" s="4"/>
      <c r="S68" s="4"/>
      <c r="T68" s="1"/>
      <c r="U68" s="13"/>
    </row>
    <row r="69" spans="1:21" ht="12.75">
      <c r="A69" s="25" t="s">
        <v>62</v>
      </c>
      <c r="B69" s="29" t="s">
        <v>112</v>
      </c>
      <c r="C69" s="27">
        <v>17.8261</v>
      </c>
      <c r="D69" s="27">
        <v>2.0916</v>
      </c>
      <c r="E69" s="27">
        <v>0.9272</v>
      </c>
      <c r="F69" s="27">
        <v>0.3309</v>
      </c>
      <c r="G69" s="27">
        <v>0.7148</v>
      </c>
      <c r="H69" s="27">
        <v>43.4541</v>
      </c>
      <c r="I69" s="27">
        <v>0.8747</v>
      </c>
      <c r="J69" s="27">
        <v>0.4762</v>
      </c>
      <c r="K69" s="27">
        <v>0.3093</v>
      </c>
      <c r="L69" s="27">
        <v>0.0516</v>
      </c>
      <c r="M69" s="27">
        <v>0.3558</v>
      </c>
      <c r="N69" s="30">
        <v>58</v>
      </c>
      <c r="O69" s="30">
        <v>115</v>
      </c>
      <c r="P69" s="30">
        <v>449</v>
      </c>
      <c r="Q69" s="30">
        <v>112</v>
      </c>
      <c r="R69" s="4"/>
      <c r="S69" s="4"/>
      <c r="T69" s="1"/>
      <c r="U69" s="13"/>
    </row>
    <row r="70" spans="1:21" ht="12.75">
      <c r="A70" s="25" t="s">
        <v>63</v>
      </c>
      <c r="B70" s="29" t="s">
        <v>112</v>
      </c>
      <c r="C70" s="27">
        <v>52.7745</v>
      </c>
      <c r="D70" s="27">
        <v>6.8666</v>
      </c>
      <c r="E70" s="27">
        <v>10.6211</v>
      </c>
      <c r="F70" s="27">
        <v>0.5755</v>
      </c>
      <c r="G70" s="27">
        <v>1.2633</v>
      </c>
      <c r="H70" s="27">
        <v>15.629</v>
      </c>
      <c r="I70" s="27">
        <v>1.4118</v>
      </c>
      <c r="J70" s="27">
        <v>0.498</v>
      </c>
      <c r="K70" s="27">
        <v>1.8615</v>
      </c>
      <c r="L70" s="27">
        <v>0.1747</v>
      </c>
      <c r="M70" s="27">
        <v>0.0531</v>
      </c>
      <c r="N70" s="30">
        <v>52</v>
      </c>
      <c r="O70" s="30">
        <v>119</v>
      </c>
      <c r="P70" s="30">
        <v>72</v>
      </c>
      <c r="Q70" s="30">
        <v>132</v>
      </c>
      <c r="R70" s="4"/>
      <c r="S70" s="4"/>
      <c r="T70" s="1"/>
      <c r="U70" s="13"/>
    </row>
    <row r="71" spans="1:21" ht="12.75">
      <c r="A71" s="25" t="s">
        <v>64</v>
      </c>
      <c r="B71" s="29" t="s">
        <v>112</v>
      </c>
      <c r="C71" s="27">
        <v>15.6156</v>
      </c>
      <c r="D71" s="27">
        <v>3.8545</v>
      </c>
      <c r="E71" s="27">
        <v>2.8083</v>
      </c>
      <c r="F71" s="27">
        <v>0.3451</v>
      </c>
      <c r="G71" s="27">
        <v>1.3829</v>
      </c>
      <c r="H71" s="27">
        <v>39.6539</v>
      </c>
      <c r="I71" s="27">
        <v>1.124</v>
      </c>
      <c r="J71" s="27">
        <v>1.0805</v>
      </c>
      <c r="K71" s="27">
        <v>0.7832</v>
      </c>
      <c r="L71" s="27">
        <v>0.3801</v>
      </c>
      <c r="M71" s="27">
        <v>0.5712</v>
      </c>
      <c r="N71" s="30">
        <v>65</v>
      </c>
      <c r="O71" s="30">
        <v>336</v>
      </c>
      <c r="P71" s="30">
        <v>19</v>
      </c>
      <c r="Q71" s="30">
        <v>136</v>
      </c>
      <c r="R71" s="4"/>
      <c r="S71" s="4"/>
      <c r="T71" s="1"/>
      <c r="U71" s="13"/>
    </row>
    <row r="72" spans="1:21" ht="12.75">
      <c r="A72" s="25" t="s">
        <v>65</v>
      </c>
      <c r="B72" s="29" t="s">
        <v>112</v>
      </c>
      <c r="C72" s="27">
        <v>24.6499</v>
      </c>
      <c r="D72" s="27">
        <v>6.2478</v>
      </c>
      <c r="E72" s="27">
        <v>5.0469</v>
      </c>
      <c r="F72" s="27">
        <v>0.7658</v>
      </c>
      <c r="G72" s="27">
        <v>1.0376</v>
      </c>
      <c r="H72" s="27">
        <v>31.5023</v>
      </c>
      <c r="I72" s="27">
        <v>1.2008</v>
      </c>
      <c r="J72" s="27">
        <v>1.2819</v>
      </c>
      <c r="K72" s="27">
        <v>1.8927</v>
      </c>
      <c r="L72" s="27">
        <v>0.2225</v>
      </c>
      <c r="M72" s="27">
        <v>0.8183</v>
      </c>
      <c r="N72" s="30">
        <v>68</v>
      </c>
      <c r="O72" s="30">
        <v>152</v>
      </c>
      <c r="P72" s="30">
        <v>40</v>
      </c>
      <c r="Q72" s="30">
        <v>125</v>
      </c>
      <c r="R72" s="4"/>
      <c r="S72" s="4"/>
      <c r="T72" s="1"/>
      <c r="U72" s="13"/>
    </row>
    <row r="73" spans="1:21" ht="12.75">
      <c r="A73" s="25" t="s">
        <v>66</v>
      </c>
      <c r="B73" s="29" t="s">
        <v>112</v>
      </c>
      <c r="C73" s="27">
        <v>28.519</v>
      </c>
      <c r="D73" s="27">
        <v>6.6924</v>
      </c>
      <c r="E73" s="27">
        <v>5.5954</v>
      </c>
      <c r="F73" s="27">
        <v>0.8657</v>
      </c>
      <c r="G73" s="27">
        <v>1.4292</v>
      </c>
      <c r="H73" s="27">
        <v>29.131</v>
      </c>
      <c r="I73" s="27">
        <v>1.5364</v>
      </c>
      <c r="J73" s="27">
        <v>1.5793</v>
      </c>
      <c r="K73" s="27">
        <v>1.3271</v>
      </c>
      <c r="L73" s="27">
        <v>0.3183</v>
      </c>
      <c r="M73" s="27">
        <v>0.9776</v>
      </c>
      <c r="N73" s="30">
        <v>77</v>
      </c>
      <c r="O73" s="30">
        <v>214</v>
      </c>
      <c r="P73" s="30">
        <v>49</v>
      </c>
      <c r="Q73" s="30">
        <v>129</v>
      </c>
      <c r="R73" s="4"/>
      <c r="S73" s="4"/>
      <c r="T73" s="1"/>
      <c r="U73" s="13"/>
    </row>
    <row r="74" spans="1:21" ht="12.75">
      <c r="A74" s="25" t="s">
        <v>67</v>
      </c>
      <c r="B74" s="29" t="s">
        <v>112</v>
      </c>
      <c r="C74" s="27">
        <v>26.5286</v>
      </c>
      <c r="D74" s="27">
        <v>9.3344</v>
      </c>
      <c r="E74" s="27">
        <v>9.4713</v>
      </c>
      <c r="F74" s="27">
        <v>1.1814</v>
      </c>
      <c r="G74" s="27">
        <v>1.7819</v>
      </c>
      <c r="H74" s="27">
        <v>25.9647</v>
      </c>
      <c r="I74" s="27">
        <v>1.3542</v>
      </c>
      <c r="J74" s="27">
        <v>1.3481</v>
      </c>
      <c r="K74" s="27">
        <v>4.8104</v>
      </c>
      <c r="L74" s="27">
        <v>0.7888</v>
      </c>
      <c r="M74" s="27">
        <v>0.2463</v>
      </c>
      <c r="N74" s="30">
        <v>68</v>
      </c>
      <c r="O74" s="30">
        <v>181</v>
      </c>
      <c r="P74" s="30">
        <v>67</v>
      </c>
      <c r="Q74" s="30">
        <v>128</v>
      </c>
      <c r="R74" s="4"/>
      <c r="S74" s="4"/>
      <c r="T74" s="1"/>
      <c r="U74" s="13"/>
    </row>
    <row r="75" spans="1:21" ht="12.75">
      <c r="A75" s="25" t="s">
        <v>68</v>
      </c>
      <c r="B75" s="29" t="s">
        <v>112</v>
      </c>
      <c r="C75" s="27">
        <v>14.6722</v>
      </c>
      <c r="D75" s="27">
        <v>3.3733</v>
      </c>
      <c r="E75" s="27">
        <v>1.6851</v>
      </c>
      <c r="F75" s="27">
        <v>0.4103</v>
      </c>
      <c r="G75" s="27">
        <v>1.332</v>
      </c>
      <c r="H75" s="27">
        <v>40.958</v>
      </c>
      <c r="I75" s="27">
        <v>0.8842</v>
      </c>
      <c r="J75" s="27">
        <v>1.1058</v>
      </c>
      <c r="K75" s="27">
        <v>0.6033</v>
      </c>
      <c r="L75" s="27">
        <v>0.4707</v>
      </c>
      <c r="M75" s="27">
        <v>0.4426</v>
      </c>
      <c r="N75" s="30">
        <v>66</v>
      </c>
      <c r="O75" s="30">
        <v>347</v>
      </c>
      <c r="P75" s="30">
        <v>65</v>
      </c>
      <c r="Q75" s="30">
        <v>134</v>
      </c>
      <c r="R75" s="4"/>
      <c r="S75" s="4"/>
      <c r="T75" s="1"/>
      <c r="U75" s="13"/>
    </row>
    <row r="76" spans="1:21" ht="12.75">
      <c r="A76" s="25" t="s">
        <v>69</v>
      </c>
      <c r="B76" s="29" t="s">
        <v>112</v>
      </c>
      <c r="C76" s="27">
        <v>14.9364</v>
      </c>
      <c r="D76" s="27">
        <v>5.833</v>
      </c>
      <c r="E76" s="27">
        <v>6.978</v>
      </c>
      <c r="F76" s="27">
        <v>0.8792</v>
      </c>
      <c r="G76" s="27">
        <v>2.3379</v>
      </c>
      <c r="H76" s="27">
        <v>35.0089</v>
      </c>
      <c r="I76" s="27">
        <v>0.3567</v>
      </c>
      <c r="J76" s="27">
        <v>0.3418</v>
      </c>
      <c r="K76" s="27">
        <v>0.2729</v>
      </c>
      <c r="L76" s="27">
        <v>0.0621</v>
      </c>
      <c r="M76" s="27">
        <v>0.8292</v>
      </c>
      <c r="N76" s="30">
        <v>30</v>
      </c>
      <c r="O76" s="30">
        <v>154</v>
      </c>
      <c r="P76" s="30">
        <v>19</v>
      </c>
      <c r="Q76" s="30">
        <v>88</v>
      </c>
      <c r="R76" s="4"/>
      <c r="S76" s="4"/>
      <c r="T76" s="1"/>
      <c r="U76" s="13"/>
    </row>
    <row r="77" spans="1:21" ht="12.75">
      <c r="A77" s="25" t="s">
        <v>70</v>
      </c>
      <c r="B77" s="29" t="s">
        <v>112</v>
      </c>
      <c r="C77" s="27">
        <v>24.4859</v>
      </c>
      <c r="D77" s="27">
        <v>1.6775</v>
      </c>
      <c r="E77" s="27">
        <v>0.7661</v>
      </c>
      <c r="F77" s="27">
        <v>1.2728</v>
      </c>
      <c r="G77" s="27">
        <v>0.5175</v>
      </c>
      <c r="H77" s="27">
        <v>36.0802</v>
      </c>
      <c r="I77" s="27">
        <v>0.0402</v>
      </c>
      <c r="J77" s="27">
        <v>0.6419</v>
      </c>
      <c r="K77" s="27">
        <v>0.0817</v>
      </c>
      <c r="L77" s="27">
        <v>0.0456</v>
      </c>
      <c r="M77" s="27">
        <v>0.4219</v>
      </c>
      <c r="N77" s="30">
        <v>39</v>
      </c>
      <c r="O77" s="30">
        <v>108</v>
      </c>
      <c r="P77" s="30">
        <v>216</v>
      </c>
      <c r="Q77" s="30">
        <v>57</v>
      </c>
      <c r="R77" s="4"/>
      <c r="S77" s="4"/>
      <c r="T77" s="1"/>
      <c r="U77" s="13"/>
    </row>
    <row r="78" spans="1:21" ht="12.75">
      <c r="A78" s="25" t="s">
        <v>71</v>
      </c>
      <c r="B78" s="29" t="s">
        <v>112</v>
      </c>
      <c r="C78" s="27">
        <v>23.0724</v>
      </c>
      <c r="D78" s="27">
        <v>2.7301</v>
      </c>
      <c r="E78" s="27">
        <v>1.2952</v>
      </c>
      <c r="F78" s="27">
        <v>0.7413</v>
      </c>
      <c r="G78" s="27">
        <v>0.8867</v>
      </c>
      <c r="H78" s="27">
        <v>35.812</v>
      </c>
      <c r="I78" s="27">
        <v>0.3759</v>
      </c>
      <c r="J78" s="27">
        <v>0.747</v>
      </c>
      <c r="K78" s="27">
        <v>0.0883</v>
      </c>
      <c r="L78" s="27">
        <v>0.0477</v>
      </c>
      <c r="M78" s="27">
        <v>0.3172</v>
      </c>
      <c r="N78" s="30">
        <v>38</v>
      </c>
      <c r="O78" s="30">
        <v>132</v>
      </c>
      <c r="P78" s="30">
        <v>104</v>
      </c>
      <c r="Q78" s="30">
        <v>69</v>
      </c>
      <c r="R78" s="4"/>
      <c r="S78" s="4"/>
      <c r="T78" s="1"/>
      <c r="U78" s="13"/>
    </row>
    <row r="79" spans="1:21" ht="12.75">
      <c r="A79" s="25" t="s">
        <v>72</v>
      </c>
      <c r="B79" s="29" t="s">
        <v>112</v>
      </c>
      <c r="C79" s="27">
        <v>14.8666</v>
      </c>
      <c r="D79" s="27">
        <v>2.1574</v>
      </c>
      <c r="E79" s="27">
        <v>2.1757</v>
      </c>
      <c r="F79" s="27">
        <v>1.306</v>
      </c>
      <c r="G79" s="27">
        <v>0.9136</v>
      </c>
      <c r="H79" s="27">
        <v>38.78</v>
      </c>
      <c r="I79" s="27">
        <v>0.2416</v>
      </c>
      <c r="J79" s="27">
        <v>0.5132</v>
      </c>
      <c r="K79" s="27">
        <v>0.0735</v>
      </c>
      <c r="L79" s="27">
        <v>0.7858</v>
      </c>
      <c r="M79" s="27">
        <v>0.4169</v>
      </c>
      <c r="N79" s="30">
        <v>36</v>
      </c>
      <c r="O79" s="30">
        <v>203</v>
      </c>
      <c r="P79" s="30">
        <v>30</v>
      </c>
      <c r="Q79" s="30">
        <v>90</v>
      </c>
      <c r="R79" s="4"/>
      <c r="S79" s="4"/>
      <c r="T79" s="1"/>
      <c r="U79" s="13"/>
    </row>
    <row r="80" spans="1:21" ht="12.75">
      <c r="A80" s="25" t="s">
        <v>73</v>
      </c>
      <c r="B80" s="29" t="s">
        <v>112</v>
      </c>
      <c r="C80" s="27">
        <v>50.363</v>
      </c>
      <c r="D80" s="27">
        <v>6.3169</v>
      </c>
      <c r="E80" s="27">
        <v>2.8853</v>
      </c>
      <c r="F80" s="27">
        <v>0.4526</v>
      </c>
      <c r="G80" s="27">
        <v>0.6401</v>
      </c>
      <c r="H80" s="27">
        <v>17.0992</v>
      </c>
      <c r="I80" s="27">
        <v>0.3951</v>
      </c>
      <c r="J80" s="27">
        <v>2.6528</v>
      </c>
      <c r="K80" s="27">
        <v>0.3034</v>
      </c>
      <c r="L80" s="27">
        <v>0.1198</v>
      </c>
      <c r="M80" s="27">
        <v>1.2486</v>
      </c>
      <c r="N80" s="30">
        <v>75</v>
      </c>
      <c r="O80" s="30">
        <v>230</v>
      </c>
      <c r="P80" s="30">
        <v>116</v>
      </c>
      <c r="Q80" s="30">
        <v>122</v>
      </c>
      <c r="R80" s="4"/>
      <c r="S80" s="4"/>
      <c r="T80" s="1"/>
      <c r="U80" s="13"/>
    </row>
    <row r="81" spans="1:21" ht="12.75">
      <c r="A81" s="25" t="s">
        <v>74</v>
      </c>
      <c r="B81" s="29" t="s">
        <v>112</v>
      </c>
      <c r="C81" s="27">
        <v>34.675</v>
      </c>
      <c r="D81" s="27">
        <v>1.7385</v>
      </c>
      <c r="E81" s="27">
        <v>0.964</v>
      </c>
      <c r="F81" s="27">
        <v>0.5951</v>
      </c>
      <c r="G81" s="27">
        <v>0.3591</v>
      </c>
      <c r="H81" s="27">
        <v>30.6812</v>
      </c>
      <c r="I81" s="27">
        <v>0.117</v>
      </c>
      <c r="J81" s="27">
        <v>0.8131</v>
      </c>
      <c r="K81" s="27">
        <v>0.0692</v>
      </c>
      <c r="L81" s="27">
        <v>0.0487</v>
      </c>
      <c r="M81" s="27">
        <v>0.1904</v>
      </c>
      <c r="N81" s="30">
        <v>40</v>
      </c>
      <c r="O81" s="30">
        <v>91</v>
      </c>
      <c r="P81" s="30">
        <v>31</v>
      </c>
      <c r="Q81" s="30">
        <v>52</v>
      </c>
      <c r="R81" s="4"/>
      <c r="S81" s="4"/>
      <c r="T81" s="1"/>
      <c r="U81" s="13"/>
    </row>
    <row r="82" spans="1:21" ht="12.75">
      <c r="A82" s="25" t="s">
        <v>75</v>
      </c>
      <c r="B82" s="29" t="s">
        <v>112</v>
      </c>
      <c r="C82" s="27">
        <v>59.4098</v>
      </c>
      <c r="D82" s="27">
        <v>2.907</v>
      </c>
      <c r="E82" s="27">
        <v>3.3124</v>
      </c>
      <c r="F82" s="27">
        <v>0.5361</v>
      </c>
      <c r="G82" s="27">
        <v>0.7462</v>
      </c>
      <c r="H82" s="27">
        <v>15.3201</v>
      </c>
      <c r="I82" s="27">
        <v>0.3376</v>
      </c>
      <c r="J82" s="27">
        <v>0.7107</v>
      </c>
      <c r="K82" s="27">
        <v>0.1531</v>
      </c>
      <c r="L82" s="27">
        <v>0.8995</v>
      </c>
      <c r="M82" s="27">
        <v>0.5209</v>
      </c>
      <c r="N82" s="30">
        <v>44</v>
      </c>
      <c r="O82" s="30">
        <v>160</v>
      </c>
      <c r="P82" s="30">
        <v>36</v>
      </c>
      <c r="Q82" s="30">
        <v>82</v>
      </c>
      <c r="R82" s="4"/>
      <c r="S82" s="4"/>
      <c r="T82" s="1"/>
      <c r="U82" s="13"/>
    </row>
    <row r="83" spans="1:21" ht="12.75">
      <c r="A83" s="25" t="s">
        <v>130</v>
      </c>
      <c r="B83" s="29" t="s">
        <v>112</v>
      </c>
      <c r="C83" s="27">
        <v>14.97</v>
      </c>
      <c r="D83" s="27">
        <v>2.91</v>
      </c>
      <c r="E83" s="27">
        <v>0.79</v>
      </c>
      <c r="F83" s="27">
        <v>0.96</v>
      </c>
      <c r="G83" s="27">
        <v>0.5</v>
      </c>
      <c r="H83" s="27">
        <v>39.95</v>
      </c>
      <c r="I83" s="27">
        <v>0.01</v>
      </c>
      <c r="J83" s="27">
        <v>0.3</v>
      </c>
      <c r="K83" s="27">
        <v>0.07</v>
      </c>
      <c r="L83" s="27" t="s">
        <v>116</v>
      </c>
      <c r="M83" s="27" t="s">
        <v>116</v>
      </c>
      <c r="N83" s="30">
        <v>13</v>
      </c>
      <c r="O83" s="30">
        <v>137</v>
      </c>
      <c r="P83" s="27" t="s">
        <v>116</v>
      </c>
      <c r="Q83" s="30">
        <v>24</v>
      </c>
      <c r="R83" s="4"/>
      <c r="S83" s="4"/>
      <c r="T83" s="1"/>
      <c r="U83" s="13"/>
    </row>
    <row r="84" spans="1:21" ht="12.75">
      <c r="A84" s="25" t="s">
        <v>76</v>
      </c>
      <c r="B84" s="29" t="s">
        <v>112</v>
      </c>
      <c r="C84" s="27">
        <v>34.38</v>
      </c>
      <c r="D84" s="27">
        <v>3.74</v>
      </c>
      <c r="E84" s="27">
        <v>1.3</v>
      </c>
      <c r="F84" s="27">
        <v>0.96</v>
      </c>
      <c r="G84" s="27">
        <v>0.49</v>
      </c>
      <c r="H84" s="27">
        <v>28.03</v>
      </c>
      <c r="I84" s="27">
        <v>0.92</v>
      </c>
      <c r="J84" s="27">
        <v>0.15</v>
      </c>
      <c r="K84" s="27">
        <v>0.14</v>
      </c>
      <c r="L84" s="27" t="s">
        <v>116</v>
      </c>
      <c r="M84" s="27" t="s">
        <v>116</v>
      </c>
      <c r="N84" s="30">
        <v>14</v>
      </c>
      <c r="O84" s="30">
        <v>96</v>
      </c>
      <c r="P84" s="27" t="s">
        <v>116</v>
      </c>
      <c r="Q84" s="30">
        <v>24</v>
      </c>
      <c r="R84" s="4"/>
      <c r="S84" s="4"/>
      <c r="T84" s="1"/>
      <c r="U84" s="13"/>
    </row>
    <row r="85" spans="1:21" ht="12.75">
      <c r="A85" s="25" t="s">
        <v>77</v>
      </c>
      <c r="B85" s="29" t="s">
        <v>112</v>
      </c>
      <c r="C85" s="27">
        <v>13.15</v>
      </c>
      <c r="D85" s="27">
        <v>5.07</v>
      </c>
      <c r="E85" s="27">
        <v>1.43</v>
      </c>
      <c r="F85" s="27">
        <v>0.24</v>
      </c>
      <c r="G85" s="27">
        <v>1.99</v>
      </c>
      <c r="H85" s="27">
        <v>37.15</v>
      </c>
      <c r="I85" s="27">
        <v>0.56</v>
      </c>
      <c r="J85" s="27">
        <v>0.51</v>
      </c>
      <c r="K85" s="27">
        <v>0.09</v>
      </c>
      <c r="L85" s="27" t="s">
        <v>116</v>
      </c>
      <c r="M85" s="27" t="s">
        <v>116</v>
      </c>
      <c r="N85" s="30">
        <v>16</v>
      </c>
      <c r="O85" s="30">
        <v>199</v>
      </c>
      <c r="P85" s="27" t="s">
        <v>116</v>
      </c>
      <c r="Q85" s="30">
        <v>52</v>
      </c>
      <c r="R85" s="4"/>
      <c r="S85" s="4"/>
      <c r="T85" s="1"/>
      <c r="U85" s="13"/>
    </row>
    <row r="86" spans="1:21" ht="12.75">
      <c r="A86" s="25" t="s">
        <v>78</v>
      </c>
      <c r="B86" s="29" t="s">
        <v>112</v>
      </c>
      <c r="C86" s="27">
        <v>50.76</v>
      </c>
      <c r="D86" s="27">
        <v>6.6</v>
      </c>
      <c r="E86" s="27">
        <v>1.35</v>
      </c>
      <c r="F86" s="27">
        <v>0.43</v>
      </c>
      <c r="G86" s="27">
        <v>0.14</v>
      </c>
      <c r="H86" s="27">
        <v>16.53</v>
      </c>
      <c r="I86" s="27">
        <v>1.85</v>
      </c>
      <c r="J86" s="27">
        <v>0.95</v>
      </c>
      <c r="K86" s="27">
        <v>0.24</v>
      </c>
      <c r="L86" s="27" t="s">
        <v>116</v>
      </c>
      <c r="M86" s="27" t="s">
        <v>116</v>
      </c>
      <c r="N86" s="30">
        <v>36</v>
      </c>
      <c r="O86" s="30">
        <v>149</v>
      </c>
      <c r="P86" s="27" t="s">
        <v>116</v>
      </c>
      <c r="Q86" s="30">
        <v>56</v>
      </c>
      <c r="R86" s="4"/>
      <c r="S86" s="4"/>
      <c r="T86" s="1"/>
      <c r="U86" s="13"/>
    </row>
    <row r="87" spans="1:20" ht="12.75">
      <c r="A87" s="25"/>
      <c r="B87" s="29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4"/>
      <c r="S87" s="4"/>
      <c r="T87" s="4"/>
    </row>
    <row r="88" spans="1:218" ht="12.75">
      <c r="A88" s="25" t="s">
        <v>56</v>
      </c>
      <c r="B88" s="29"/>
      <c r="C88" s="33">
        <f aca="true" t="shared" si="11" ref="C88:K88">AVERAGE(C65:C86)</f>
        <v>27.09407727272728</v>
      </c>
      <c r="D88" s="33">
        <f t="shared" si="11"/>
        <v>4.426440909090909</v>
      </c>
      <c r="E88" s="33">
        <f t="shared" si="11"/>
        <v>3.1563272727272733</v>
      </c>
      <c r="F88" s="33">
        <f t="shared" si="11"/>
        <v>0.8156727272727273</v>
      </c>
      <c r="G88" s="33">
        <f t="shared" si="11"/>
        <v>0.9737318181818182</v>
      </c>
      <c r="H88" s="33">
        <f t="shared" si="11"/>
        <v>32.17657727272727</v>
      </c>
      <c r="I88" s="33">
        <f t="shared" si="11"/>
        <v>0.8574227272727274</v>
      </c>
      <c r="J88" s="33">
        <f t="shared" si="11"/>
        <v>0.8735590909090907</v>
      </c>
      <c r="K88" s="33">
        <f t="shared" si="11"/>
        <v>0.7009454545454545</v>
      </c>
      <c r="L88" s="33">
        <f aca="true" t="shared" si="12" ref="L88:Q88">AVERAGE(L65:L82)</f>
        <v>0.33900555555555556</v>
      </c>
      <c r="M88" s="33">
        <f t="shared" si="12"/>
        <v>0.7741611111111112</v>
      </c>
      <c r="N88" s="34">
        <f>AVERAGE(N65:N86)</f>
        <v>48.86363636363637</v>
      </c>
      <c r="O88" s="34">
        <f>AVERAGE(O65:O86)</f>
        <v>167.8181818181818</v>
      </c>
      <c r="P88" s="34">
        <f t="shared" si="12"/>
        <v>95.88888888888889</v>
      </c>
      <c r="Q88" s="34">
        <f t="shared" si="12"/>
        <v>106.5</v>
      </c>
      <c r="R88" s="7"/>
      <c r="S88" s="7"/>
      <c r="T88" s="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</row>
    <row r="89" spans="1:20" ht="12.75">
      <c r="A89" s="35" t="s">
        <v>57</v>
      </c>
      <c r="B89" s="27"/>
      <c r="C89" s="27">
        <f aca="true" t="shared" si="13" ref="C89:K89">STDEV(C65:C86)</f>
        <v>14.577150056425776</v>
      </c>
      <c r="D89" s="27">
        <f t="shared" si="13"/>
        <v>2.3381542438955463</v>
      </c>
      <c r="E89" s="27">
        <f t="shared" si="13"/>
        <v>2.865644359049829</v>
      </c>
      <c r="F89" s="27">
        <f t="shared" si="13"/>
        <v>0.47022716210644805</v>
      </c>
      <c r="G89" s="27">
        <f t="shared" si="13"/>
        <v>0.5525735584615162</v>
      </c>
      <c r="H89" s="27">
        <f t="shared" si="13"/>
        <v>9.574751453640074</v>
      </c>
      <c r="I89" s="27">
        <f t="shared" si="13"/>
        <v>0.7587266544187972</v>
      </c>
      <c r="J89" s="27">
        <f t="shared" si="13"/>
        <v>0.5613555045890866</v>
      </c>
      <c r="K89" s="27">
        <f t="shared" si="13"/>
        <v>1.0661395391238038</v>
      </c>
      <c r="L89" s="27">
        <f>STDEV(L65:L82)</f>
        <v>0.32415841347425156</v>
      </c>
      <c r="M89" s="27">
        <f>STDEV(M65:M82)</f>
        <v>1.0599456712708208</v>
      </c>
      <c r="N89" s="31">
        <f>STDEV(N65:N86)</f>
        <v>19.603924423794663</v>
      </c>
      <c r="O89" s="31">
        <f>STDEV(O65:O86)</f>
        <v>67.68247741415608</v>
      </c>
      <c r="P89" s="31">
        <f>STDEV(P65:P82)</f>
        <v>111.47613244356464</v>
      </c>
      <c r="Q89" s="31">
        <f>STDEV(Q65:Q86)</f>
        <v>36.56427064014662</v>
      </c>
      <c r="R89" s="4"/>
      <c r="S89" s="4"/>
      <c r="T89" s="4"/>
    </row>
    <row r="90" spans="1:20" ht="12.75">
      <c r="A90" s="25"/>
      <c r="B90" s="2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31"/>
      <c r="O90" s="31"/>
      <c r="P90" s="31"/>
      <c r="Q90" s="31"/>
      <c r="R90" s="4"/>
      <c r="S90" s="4"/>
      <c r="T90" s="4"/>
    </row>
    <row r="91" spans="1:20" ht="12.75" hidden="1">
      <c r="A91" s="25" t="s">
        <v>79</v>
      </c>
      <c r="B91" s="29"/>
      <c r="C91" s="27">
        <f>SQRT((48*POWER(C52,2)+15*POWER(C89,2))/(48+15-2))</f>
        <v>8.538080339634522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31"/>
      <c r="O91" s="31"/>
      <c r="P91" s="31"/>
      <c r="Q91" s="31"/>
      <c r="R91" s="4"/>
      <c r="S91" s="4"/>
      <c r="T91" s="4"/>
    </row>
    <row r="92" spans="1:20" ht="12.75" hidden="1">
      <c r="A92" s="25"/>
      <c r="B92" s="29"/>
      <c r="C92" s="27">
        <f>SQRT(1/48+1/15)</f>
        <v>0.2958039891549808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31"/>
      <c r="O92" s="31"/>
      <c r="P92" s="31"/>
      <c r="Q92" s="31"/>
      <c r="R92" s="4"/>
      <c r="S92" s="4"/>
      <c r="T92" s="4"/>
    </row>
    <row r="93" spans="1:20" ht="12.75" hidden="1">
      <c r="A93" s="25"/>
      <c r="B93" s="29"/>
      <c r="C93" s="27">
        <f>+(C51-C88)/(C91*C92)</f>
        <v>17.43740660020086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31"/>
      <c r="O93" s="31"/>
      <c r="P93" s="31"/>
      <c r="Q93" s="31"/>
      <c r="R93" s="4"/>
      <c r="S93" s="4"/>
      <c r="T93" s="4"/>
    </row>
    <row r="94" spans="1:20" ht="12.75" hidden="1">
      <c r="A94" s="25"/>
      <c r="B94" s="29"/>
      <c r="C94" s="27">
        <f>SUMSQ(C2:C49)</f>
        <v>244115.12570365003</v>
      </c>
      <c r="D94" s="27">
        <f aca="true" t="shared" si="14" ref="D94:Q94">SUMSQ(D2:D49)</f>
        <v>5117.808019790001</v>
      </c>
      <c r="E94" s="27">
        <f t="shared" si="14"/>
        <v>1251.1005616300001</v>
      </c>
      <c r="F94" s="27">
        <f t="shared" si="14"/>
        <v>0.34175854000000006</v>
      </c>
      <c r="G94" s="27">
        <f t="shared" si="14"/>
        <v>91.76396882999998</v>
      </c>
      <c r="H94" s="27">
        <f t="shared" si="14"/>
        <v>131.78006437</v>
      </c>
      <c r="I94" s="27">
        <f t="shared" si="14"/>
        <v>266.85798489000007</v>
      </c>
      <c r="J94" s="27">
        <f t="shared" si="14"/>
        <v>165.47904778000003</v>
      </c>
      <c r="K94" s="27">
        <f t="shared" si="14"/>
        <v>11.03334178</v>
      </c>
      <c r="L94" s="27">
        <f t="shared" si="14"/>
        <v>3.5081396100000006</v>
      </c>
      <c r="M94" s="27">
        <f t="shared" si="14"/>
        <v>26.011524989999998</v>
      </c>
      <c r="N94" s="31">
        <f t="shared" si="14"/>
        <v>482303</v>
      </c>
      <c r="O94" s="31">
        <f t="shared" si="14"/>
        <v>1732138</v>
      </c>
      <c r="P94" s="31">
        <f t="shared" si="14"/>
        <v>1045491</v>
      </c>
      <c r="Q94" s="31">
        <f t="shared" si="14"/>
        <v>1366256</v>
      </c>
      <c r="R94" s="4"/>
      <c r="S94" s="4"/>
      <c r="T94" s="4"/>
    </row>
    <row r="95" spans="1:20" ht="12.75" hidden="1">
      <c r="A95" s="25"/>
      <c r="B95" s="29"/>
      <c r="C95" s="27">
        <f aca="true" t="shared" si="15" ref="C95:K95">SUMSQ(C65:C86)</f>
        <v>20612.317890850005</v>
      </c>
      <c r="D95" s="27">
        <f t="shared" si="15"/>
        <v>545.86061131</v>
      </c>
      <c r="E95" s="27">
        <f t="shared" si="15"/>
        <v>391.6231101999999</v>
      </c>
      <c r="F95" s="27">
        <f t="shared" si="15"/>
        <v>19.280469219999997</v>
      </c>
      <c r="G95" s="27">
        <f t="shared" si="15"/>
        <v>27.271468670000004</v>
      </c>
      <c r="H95" s="27">
        <f t="shared" si="15"/>
        <v>24702.499923109997</v>
      </c>
      <c r="I95" s="27">
        <f t="shared" si="15"/>
        <v>28.26281099</v>
      </c>
      <c r="J95" s="27">
        <f t="shared" si="15"/>
        <v>23.40584073</v>
      </c>
      <c r="K95" s="27">
        <f t="shared" si="15"/>
        <v>34.67886351999999</v>
      </c>
      <c r="L95" s="27">
        <f>SUMSQ(L65:L82)</f>
        <v>3.8549833100000006</v>
      </c>
      <c r="M95" s="27">
        <f>SUMSQ(M65:M82)</f>
        <v>29.88709970999999</v>
      </c>
      <c r="N95" s="31">
        <f>SUMSQ(N65:N86)</f>
        <v>60599</v>
      </c>
      <c r="O95" s="31">
        <f>SUMSQ(O65:O86)</f>
        <v>715784</v>
      </c>
      <c r="P95" s="31">
        <f>SUMSQ(P65:P82)</f>
        <v>376762</v>
      </c>
      <c r="Q95" s="31">
        <f>SUMSQ(Q65:Q86)</f>
        <v>223409</v>
      </c>
      <c r="R95" s="4"/>
      <c r="S95" s="4"/>
      <c r="T95" s="4"/>
    </row>
    <row r="96" spans="1:20" ht="12.75" hidden="1">
      <c r="A96" s="25"/>
      <c r="B96" s="29"/>
      <c r="C96" s="27">
        <f>(C94+C95)*(48+22)/((48*22)*(48+22-2))</f>
        <v>258.0620690120181</v>
      </c>
      <c r="D96" s="27">
        <f aca="true" t="shared" si="16" ref="D96:Q96">(D94+D95)*(48+22)/((48*22)*(48+22-2))</f>
        <v>5.5210673487215916</v>
      </c>
      <c r="E96" s="27">
        <f t="shared" si="16"/>
        <v>1.6013627594153854</v>
      </c>
      <c r="F96" s="27">
        <f t="shared" si="16"/>
        <v>0.01912817434269162</v>
      </c>
      <c r="G96" s="27">
        <f t="shared" si="16"/>
        <v>0.11603833312444294</v>
      </c>
      <c r="H96" s="27">
        <f t="shared" si="16"/>
        <v>24.208996199916438</v>
      </c>
      <c r="I96" s="27">
        <f t="shared" si="16"/>
        <v>0.2876901697805259</v>
      </c>
      <c r="J96" s="27">
        <f t="shared" si="16"/>
        <v>0.18412909697666</v>
      </c>
      <c r="K96" s="27">
        <f t="shared" si="16"/>
        <v>0.04456125182430926</v>
      </c>
      <c r="L96" s="27">
        <f t="shared" si="16"/>
        <v>0.007177732347370768</v>
      </c>
      <c r="M96" s="27">
        <f t="shared" si="16"/>
        <v>0.054491194978275384</v>
      </c>
      <c r="N96" s="27">
        <f t="shared" si="16"/>
        <v>529.2326760249555</v>
      </c>
      <c r="O96" s="27">
        <f t="shared" si="16"/>
        <v>2386.2876002673797</v>
      </c>
      <c r="P96" s="27">
        <f t="shared" si="16"/>
        <v>1386.4431539661318</v>
      </c>
      <c r="Q96" s="27">
        <f t="shared" si="16"/>
        <v>1549.6400122549019</v>
      </c>
      <c r="R96" s="4"/>
      <c r="S96" s="4"/>
      <c r="T96" s="4"/>
    </row>
    <row r="97" spans="1:20" ht="12.75">
      <c r="A97" s="25" t="s">
        <v>80</v>
      </c>
      <c r="B97" s="29"/>
      <c r="C97" s="27">
        <f aca="true" t="shared" si="17" ref="C97:Q97">+(C51-C88)/SQRT(C96)</f>
        <v>2.7414736153961083</v>
      </c>
      <c r="D97" s="27">
        <f t="shared" si="17"/>
        <v>2.3436740218180203</v>
      </c>
      <c r="E97" s="27">
        <f t="shared" si="17"/>
        <v>1.3183290280290194</v>
      </c>
      <c r="F97" s="27">
        <f t="shared" si="17"/>
        <v>-5.383750753488276</v>
      </c>
      <c r="G97" s="27">
        <f t="shared" si="17"/>
        <v>0.8334686665738494</v>
      </c>
      <c r="H97" s="27">
        <f t="shared" si="17"/>
        <v>-6.295330643238057</v>
      </c>
      <c r="I97" s="27">
        <f t="shared" si="17"/>
        <v>2.3597937825889113</v>
      </c>
      <c r="J97" s="27">
        <f t="shared" si="17"/>
        <v>2.0141238447076195</v>
      </c>
      <c r="K97" s="27">
        <f t="shared" si="17"/>
        <v>-1.1795401484914332</v>
      </c>
      <c r="L97" s="27">
        <f t="shared" si="17"/>
        <v>-1.8713192589288061</v>
      </c>
      <c r="M97" s="27">
        <f t="shared" si="17"/>
        <v>-0.8678625894566487</v>
      </c>
      <c r="N97" s="27">
        <f t="shared" si="17"/>
        <v>2.116876403624251</v>
      </c>
      <c r="O97" s="27">
        <f t="shared" si="17"/>
        <v>-0.31101930232953445</v>
      </c>
      <c r="P97" s="27">
        <f t="shared" si="17"/>
        <v>0.9614244084499263</v>
      </c>
      <c r="Q97" s="27">
        <f t="shared" si="17"/>
        <v>1.1399585252876707</v>
      </c>
      <c r="R97" s="4"/>
      <c r="S97" s="4"/>
      <c r="T97" s="4"/>
    </row>
    <row r="98" spans="1:20" ht="12.75">
      <c r="A98" s="25" t="s">
        <v>81</v>
      </c>
      <c r="B98" s="29"/>
      <c r="C98" s="31">
        <v>68</v>
      </c>
      <c r="D98" s="31">
        <v>68</v>
      </c>
      <c r="E98" s="31">
        <v>68</v>
      </c>
      <c r="F98" s="31">
        <v>68</v>
      </c>
      <c r="G98" s="31">
        <v>68</v>
      </c>
      <c r="H98" s="31">
        <v>68</v>
      </c>
      <c r="I98" s="31">
        <v>68</v>
      </c>
      <c r="J98" s="31">
        <v>68</v>
      </c>
      <c r="K98" s="31">
        <v>68</v>
      </c>
      <c r="L98" s="31">
        <v>63</v>
      </c>
      <c r="M98" s="31">
        <v>63</v>
      </c>
      <c r="N98" s="31">
        <v>68</v>
      </c>
      <c r="O98" s="31">
        <v>68</v>
      </c>
      <c r="P98" s="31">
        <v>63</v>
      </c>
      <c r="Q98" s="31">
        <v>68</v>
      </c>
      <c r="R98" s="3"/>
      <c r="S98" s="3"/>
      <c r="T98" s="4"/>
    </row>
    <row r="99" spans="1:20" ht="12.75">
      <c r="A99" s="25" t="s">
        <v>82</v>
      </c>
      <c r="B99" s="29"/>
      <c r="C99" s="26">
        <v>0.01</v>
      </c>
      <c r="D99" s="26">
        <v>0.05</v>
      </c>
      <c r="E99" s="26">
        <v>0.2</v>
      </c>
      <c r="F99" s="36">
        <v>0.001</v>
      </c>
      <c r="G99" s="26">
        <v>0.4</v>
      </c>
      <c r="H99" s="36">
        <v>0.001</v>
      </c>
      <c r="I99" s="26">
        <v>0.05</v>
      </c>
      <c r="J99" s="26">
        <v>0.05</v>
      </c>
      <c r="K99" s="26">
        <v>0.3</v>
      </c>
      <c r="L99" s="26">
        <v>0.1</v>
      </c>
      <c r="M99" s="26">
        <v>0.4</v>
      </c>
      <c r="N99" s="26">
        <v>0.05</v>
      </c>
      <c r="O99" s="26">
        <v>0.7</v>
      </c>
      <c r="P99" s="26">
        <v>0.4</v>
      </c>
      <c r="Q99" s="26">
        <v>0.3</v>
      </c>
      <c r="R99" s="5"/>
      <c r="S99" s="5"/>
      <c r="T99" s="4"/>
    </row>
    <row r="100" spans="1:20" s="8" customFormat="1" ht="12.75">
      <c r="A100" s="20" t="s">
        <v>129</v>
      </c>
      <c r="B100" s="21"/>
      <c r="C100" s="24">
        <f>+C51/C88</f>
        <v>2.625443180833829</v>
      </c>
      <c r="D100" s="24">
        <f>+D51/D88</f>
        <v>2.244096469528327</v>
      </c>
      <c r="E100" s="24">
        <f>+E51/E88</f>
        <v>1.5285506961485733</v>
      </c>
      <c r="F100" s="24">
        <f>-1/(F51/F88)</f>
        <v>-11.47622549803345</v>
      </c>
      <c r="G100" s="24">
        <f>+G51/G88</f>
        <v>1.2915752501699957</v>
      </c>
      <c r="H100" s="24">
        <f>-1/(H51/H88)</f>
        <v>-26.771658327787822</v>
      </c>
      <c r="I100" s="24">
        <f>+I51/I88</f>
        <v>2.4761876677640347</v>
      </c>
      <c r="J100" s="24">
        <f>+J51/J88</f>
        <v>1.9893617021276608</v>
      </c>
      <c r="K100" s="24">
        <f>-1/(K51/K88)</f>
        <v>-1.5509358436673397</v>
      </c>
      <c r="L100" s="24">
        <f>-1/(L51/L88)</f>
        <v>-1.878515713686512</v>
      </c>
      <c r="M100" s="24">
        <f>-1/(M51/M88)</f>
        <v>-1.3544398073056194</v>
      </c>
      <c r="N100" s="24">
        <f>+N51/N88</f>
        <v>1.996627906976744</v>
      </c>
      <c r="O100" s="24">
        <f>-1/(O51/O88)</f>
        <v>-1.099545826818554</v>
      </c>
      <c r="P100" s="24">
        <f>+P51/P88</f>
        <v>1.3733342989571264</v>
      </c>
      <c r="Q100" s="24">
        <f>+Q51/Q88</f>
        <v>1.4213615023474178</v>
      </c>
      <c r="R100" s="10"/>
      <c r="S100" s="9"/>
      <c r="T100" s="9"/>
    </row>
    <row r="102" spans="12:14" ht="12.75">
      <c r="L102" s="4"/>
      <c r="M102" s="4"/>
      <c r="N102" s="4"/>
    </row>
    <row r="117" ht="12.75">
      <c r="T117" s="4"/>
    </row>
    <row r="118" ht="12.75">
      <c r="T118" s="4"/>
    </row>
    <row r="119" ht="12.75">
      <c r="T119" s="4"/>
    </row>
    <row r="120" ht="12.75">
      <c r="T120" s="4"/>
    </row>
    <row r="121" ht="12.75">
      <c r="T121" s="4"/>
    </row>
    <row r="122" ht="12.75">
      <c r="T122" s="4"/>
    </row>
    <row r="123" ht="12.75">
      <c r="T123" s="4"/>
    </row>
    <row r="124" ht="12.75">
      <c r="T124" s="4"/>
    </row>
    <row r="125" ht="12.75">
      <c r="T125" s="4"/>
    </row>
    <row r="159" ht="12.75" hidden="1"/>
    <row r="160" ht="12.75" hidden="1"/>
    <row r="161" ht="12.75" hidden="1"/>
  </sheetData>
  <sheetProtection/>
  <printOptions horizontalCentered="1" verticalCentered="1"/>
  <pageMargins left="1.2598425196850394" right="1.062992125984252" top="0.7874015748031497" bottom="0.7874015748031497" header="0.5118110236220472" footer="0.5118110236220472"/>
  <pageSetup fitToHeight="1" fitToWidth="1" horizontalDpi="300" verticalDpi="300" orientation="portrait" paperSize="9" scale="37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62" sqref="A1:Q62"/>
    </sheetView>
  </sheetViews>
  <sheetFormatPr defaultColWidth="9.140625" defaultRowHeight="12.75"/>
  <cols>
    <col min="1" max="1" width="10.57421875" style="0" customWidth="1"/>
    <col min="2" max="2" width="7.28125" style="0" bestFit="1" customWidth="1"/>
    <col min="3" max="3" width="8.57421875" style="0" bestFit="1" customWidth="1"/>
    <col min="4" max="4" width="7.57421875" style="0" bestFit="1" customWidth="1"/>
    <col min="5" max="5" width="6.57421875" style="0" bestFit="1" customWidth="1"/>
    <col min="6" max="7" width="6.140625" style="0" bestFit="1" customWidth="1"/>
    <col min="8" max="8" width="8.57421875" style="0" bestFit="1" customWidth="1"/>
    <col min="9" max="9" width="6.57421875" style="0" bestFit="1" customWidth="1"/>
    <col min="10" max="13" width="5.7109375" style="0" bestFit="1" customWidth="1"/>
    <col min="14" max="14" width="7.140625" style="0" customWidth="1"/>
    <col min="15" max="15" width="7.28125" style="0" customWidth="1"/>
    <col min="16" max="16" width="6.8515625" style="0" customWidth="1"/>
    <col min="17" max="17" width="3.28125" style="0" hidden="1" customWidth="1"/>
    <col min="18" max="18" width="6.57421875" style="0" bestFit="1" customWidth="1"/>
    <col min="19" max="16384" width="11.421875" style="0" customWidth="1"/>
  </cols>
  <sheetData>
    <row r="1" spans="1:17" ht="13.5" thickBot="1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15" thickTop="1">
      <c r="A2" s="38" t="s">
        <v>115</v>
      </c>
      <c r="B2" s="39" t="s">
        <v>113</v>
      </c>
      <c r="C2" s="39" t="s">
        <v>142</v>
      </c>
      <c r="D2" s="39" t="s">
        <v>134</v>
      </c>
      <c r="E2" s="39" t="s">
        <v>135</v>
      </c>
      <c r="F2" s="39" t="s">
        <v>0</v>
      </c>
      <c r="G2" s="39" t="s">
        <v>1</v>
      </c>
      <c r="H2" s="39" t="s">
        <v>2</v>
      </c>
      <c r="I2" s="39" t="s">
        <v>136</v>
      </c>
      <c r="J2" s="39" t="s">
        <v>137</v>
      </c>
      <c r="K2" s="39" t="s">
        <v>138</v>
      </c>
      <c r="L2" s="39" t="s">
        <v>139</v>
      </c>
      <c r="M2" s="39" t="s">
        <v>3</v>
      </c>
      <c r="N2" s="39" t="s">
        <v>4</v>
      </c>
      <c r="O2" s="39" t="s">
        <v>5</v>
      </c>
      <c r="P2" s="39" t="s">
        <v>6</v>
      </c>
      <c r="Q2" s="39" t="s">
        <v>7</v>
      </c>
      <c r="R2" s="10"/>
    </row>
    <row r="3" spans="1:19" ht="12.75">
      <c r="A3" s="14" t="s">
        <v>83</v>
      </c>
      <c r="B3" s="15" t="s">
        <v>118</v>
      </c>
      <c r="C3" s="16">
        <v>47.77</v>
      </c>
      <c r="D3" s="16">
        <v>15.66</v>
      </c>
      <c r="E3" s="16">
        <v>9.24</v>
      </c>
      <c r="F3" s="16">
        <v>0.22</v>
      </c>
      <c r="G3" s="16">
        <v>3.55</v>
      </c>
      <c r="H3" s="16">
        <v>5.43</v>
      </c>
      <c r="I3" s="16">
        <v>4.58</v>
      </c>
      <c r="J3" s="16">
        <v>1.28</v>
      </c>
      <c r="K3" s="16">
        <v>1.1</v>
      </c>
      <c r="L3" s="16">
        <v>2.29</v>
      </c>
      <c r="M3" s="16">
        <v>0.6714</v>
      </c>
      <c r="N3" s="15">
        <v>74</v>
      </c>
      <c r="O3" s="15">
        <v>271</v>
      </c>
      <c r="P3" s="15">
        <v>148</v>
      </c>
      <c r="Q3" s="15">
        <v>163</v>
      </c>
      <c r="R3" s="4"/>
      <c r="S3" s="1"/>
    </row>
    <row r="4" spans="1:19" ht="12.75">
      <c r="A4" s="14" t="s">
        <v>84</v>
      </c>
      <c r="B4" s="15" t="s">
        <v>118</v>
      </c>
      <c r="C4" s="16">
        <v>67.06</v>
      </c>
      <c r="D4" s="16">
        <v>12.73</v>
      </c>
      <c r="E4" s="16">
        <v>5.15</v>
      </c>
      <c r="F4" s="16">
        <v>0.08</v>
      </c>
      <c r="G4" s="16">
        <v>1.54</v>
      </c>
      <c r="H4" s="16">
        <v>1.08</v>
      </c>
      <c r="I4" s="16">
        <v>4.64</v>
      </c>
      <c r="J4" s="16">
        <v>1.17</v>
      </c>
      <c r="K4" s="16">
        <v>0.74</v>
      </c>
      <c r="L4" s="16">
        <v>0.18</v>
      </c>
      <c r="M4" s="16">
        <v>0.6056</v>
      </c>
      <c r="N4" s="15">
        <v>76</v>
      </c>
      <c r="O4" s="15">
        <v>228</v>
      </c>
      <c r="P4" s="15">
        <v>150</v>
      </c>
      <c r="Q4" s="15">
        <v>142</v>
      </c>
      <c r="R4" s="4"/>
      <c r="S4" s="1"/>
    </row>
    <row r="5" spans="1:19" ht="12.75">
      <c r="A5" s="14" t="s">
        <v>85</v>
      </c>
      <c r="B5" s="15" t="s">
        <v>118</v>
      </c>
      <c r="C5" s="16">
        <v>56.08</v>
      </c>
      <c r="D5" s="16">
        <v>16.96</v>
      </c>
      <c r="E5" s="16">
        <v>7.39</v>
      </c>
      <c r="F5" s="16">
        <v>0.17</v>
      </c>
      <c r="G5" s="16">
        <v>3.09</v>
      </c>
      <c r="H5" s="16">
        <v>1.63</v>
      </c>
      <c r="I5" s="16">
        <v>5.25</v>
      </c>
      <c r="J5" s="16">
        <v>1.44</v>
      </c>
      <c r="K5" s="16">
        <v>0.84</v>
      </c>
      <c r="L5" s="16">
        <v>0.42</v>
      </c>
      <c r="M5" s="16">
        <v>0.5143</v>
      </c>
      <c r="N5" s="15">
        <v>79</v>
      </c>
      <c r="O5" s="15">
        <v>345</v>
      </c>
      <c r="P5" s="15">
        <v>134</v>
      </c>
      <c r="Q5" s="15">
        <v>162</v>
      </c>
      <c r="R5" s="4"/>
      <c r="S5" s="1"/>
    </row>
    <row r="6" spans="1:19" ht="12.75">
      <c r="A6" s="14" t="s">
        <v>86</v>
      </c>
      <c r="B6" s="15" t="s">
        <v>118</v>
      </c>
      <c r="C6" s="16">
        <v>71.95</v>
      </c>
      <c r="D6" s="16">
        <v>11.97</v>
      </c>
      <c r="E6" s="16">
        <v>3.52</v>
      </c>
      <c r="F6" s="16">
        <v>0.08</v>
      </c>
      <c r="G6" s="16">
        <v>0.99</v>
      </c>
      <c r="H6" s="16">
        <v>1.76</v>
      </c>
      <c r="I6" s="16">
        <v>5.62</v>
      </c>
      <c r="J6" s="16">
        <v>0.62</v>
      </c>
      <c r="K6" s="16">
        <v>0.34</v>
      </c>
      <c r="L6" s="16">
        <v>0.1</v>
      </c>
      <c r="M6" s="16">
        <v>0.0315</v>
      </c>
      <c r="N6" s="15">
        <v>62</v>
      </c>
      <c r="O6" s="15">
        <v>188</v>
      </c>
      <c r="P6" s="15">
        <v>99</v>
      </c>
      <c r="Q6" s="15">
        <v>167</v>
      </c>
      <c r="R6" s="4"/>
      <c r="S6" s="1"/>
    </row>
    <row r="7" spans="1:19" ht="12.75">
      <c r="A7" s="14" t="s">
        <v>87</v>
      </c>
      <c r="B7" s="15" t="s">
        <v>118</v>
      </c>
      <c r="C7" s="16">
        <v>56.01</v>
      </c>
      <c r="D7" s="16">
        <v>14.84</v>
      </c>
      <c r="E7" s="16">
        <v>9.16</v>
      </c>
      <c r="F7" s="16">
        <v>0.36</v>
      </c>
      <c r="G7" s="16">
        <v>2.59</v>
      </c>
      <c r="H7" s="16">
        <v>2.76</v>
      </c>
      <c r="I7" s="16">
        <v>2.42</v>
      </c>
      <c r="J7" s="16">
        <v>2.22</v>
      </c>
      <c r="K7" s="16">
        <v>0.6</v>
      </c>
      <c r="L7" s="16">
        <v>0.16</v>
      </c>
      <c r="M7" s="16">
        <v>0.0611</v>
      </c>
      <c r="N7" s="15">
        <v>94</v>
      </c>
      <c r="O7" s="15">
        <v>154</v>
      </c>
      <c r="P7" s="15">
        <v>151</v>
      </c>
      <c r="Q7" s="15">
        <v>142</v>
      </c>
      <c r="R7" s="4"/>
      <c r="S7" s="1"/>
    </row>
    <row r="8" spans="1:19" ht="12.75">
      <c r="A8" s="14" t="s">
        <v>88</v>
      </c>
      <c r="B8" s="15" t="s">
        <v>118</v>
      </c>
      <c r="C8" s="16">
        <v>69.17</v>
      </c>
      <c r="D8" s="16">
        <v>11.8</v>
      </c>
      <c r="E8" s="16">
        <v>4.4</v>
      </c>
      <c r="F8" s="16">
        <v>0.04</v>
      </c>
      <c r="G8" s="16">
        <v>1.69</v>
      </c>
      <c r="H8" s="16">
        <v>0.54</v>
      </c>
      <c r="I8" s="16">
        <v>1.38</v>
      </c>
      <c r="J8" s="16">
        <v>1.74</v>
      </c>
      <c r="K8" s="16">
        <v>0.58</v>
      </c>
      <c r="L8" s="16">
        <v>0.13</v>
      </c>
      <c r="M8" s="16">
        <v>0.1049</v>
      </c>
      <c r="N8" s="15">
        <v>112</v>
      </c>
      <c r="O8" s="15">
        <v>171</v>
      </c>
      <c r="P8" s="15">
        <v>75</v>
      </c>
      <c r="Q8" s="15">
        <v>146</v>
      </c>
      <c r="R8" s="4"/>
      <c r="S8" s="1"/>
    </row>
    <row r="9" spans="1:19" ht="12.75">
      <c r="A9" s="14" t="s">
        <v>89</v>
      </c>
      <c r="B9" s="15" t="s">
        <v>118</v>
      </c>
      <c r="C9" s="16">
        <v>66.17</v>
      </c>
      <c r="D9" s="16">
        <v>13.44</v>
      </c>
      <c r="E9" s="16">
        <v>4.01</v>
      </c>
      <c r="F9" s="16">
        <v>0.06</v>
      </c>
      <c r="G9" s="16">
        <v>1.04</v>
      </c>
      <c r="H9" s="16">
        <v>2.3</v>
      </c>
      <c r="I9" s="16">
        <v>3.24</v>
      </c>
      <c r="J9" s="16">
        <v>2.47</v>
      </c>
      <c r="K9" s="16">
        <v>0.8</v>
      </c>
      <c r="L9" s="16">
        <v>0.28</v>
      </c>
      <c r="M9" s="16">
        <v>0.3384</v>
      </c>
      <c r="N9" s="15">
        <v>97</v>
      </c>
      <c r="O9" s="15">
        <v>336</v>
      </c>
      <c r="P9" s="15">
        <v>127</v>
      </c>
      <c r="Q9" s="15">
        <v>156</v>
      </c>
      <c r="R9" s="4"/>
      <c r="S9" s="1"/>
    </row>
    <row r="10" spans="1:19" ht="12.75">
      <c r="A10" s="14" t="s">
        <v>90</v>
      </c>
      <c r="B10" s="15" t="s">
        <v>118</v>
      </c>
      <c r="C10" s="16">
        <v>68.34</v>
      </c>
      <c r="D10" s="16">
        <v>10.28</v>
      </c>
      <c r="E10" s="16">
        <v>4.18</v>
      </c>
      <c r="F10" s="16">
        <v>0.06</v>
      </c>
      <c r="G10" s="16">
        <v>1.13</v>
      </c>
      <c r="H10" s="16">
        <v>1.16</v>
      </c>
      <c r="I10" s="16">
        <v>2.53</v>
      </c>
      <c r="J10" s="16">
        <v>2.49</v>
      </c>
      <c r="K10" s="16">
        <v>0.6</v>
      </c>
      <c r="L10" s="16">
        <v>0.16</v>
      </c>
      <c r="M10" s="16">
        <v>0.6446</v>
      </c>
      <c r="N10" s="15">
        <v>90</v>
      </c>
      <c r="O10" s="15">
        <v>71</v>
      </c>
      <c r="P10" s="15">
        <v>97</v>
      </c>
      <c r="Q10" s="15">
        <v>127</v>
      </c>
      <c r="R10" s="4"/>
      <c r="S10" s="1"/>
    </row>
    <row r="11" spans="1:19" ht="12.75">
      <c r="A11" s="14" t="s">
        <v>91</v>
      </c>
      <c r="B11" s="15" t="s">
        <v>118</v>
      </c>
      <c r="C11" s="16">
        <v>69.6</v>
      </c>
      <c r="D11" s="16">
        <v>13.32</v>
      </c>
      <c r="E11" s="16">
        <v>4.08</v>
      </c>
      <c r="F11" s="16">
        <v>0.07</v>
      </c>
      <c r="G11" s="16">
        <v>0.64</v>
      </c>
      <c r="H11" s="16">
        <v>2.88</v>
      </c>
      <c r="I11" s="16">
        <v>4.14</v>
      </c>
      <c r="J11" s="16">
        <v>2.32</v>
      </c>
      <c r="K11" s="16">
        <v>0.61</v>
      </c>
      <c r="L11" s="16">
        <v>0.19</v>
      </c>
      <c r="M11" s="16">
        <v>2.0681</v>
      </c>
      <c r="N11" s="15">
        <v>82</v>
      </c>
      <c r="O11" s="15">
        <v>217</v>
      </c>
      <c r="P11" s="15">
        <v>145</v>
      </c>
      <c r="Q11" s="15">
        <v>132</v>
      </c>
      <c r="R11" s="4"/>
      <c r="S11" s="1"/>
    </row>
    <row r="12" spans="1:19" ht="12.75">
      <c r="A12" s="14" t="s">
        <v>92</v>
      </c>
      <c r="B12" s="15" t="s">
        <v>118</v>
      </c>
      <c r="C12" s="16">
        <v>65.98</v>
      </c>
      <c r="D12" s="16">
        <v>13.4</v>
      </c>
      <c r="E12" s="16">
        <v>3.77</v>
      </c>
      <c r="F12" s="16">
        <v>0.04</v>
      </c>
      <c r="G12" s="16">
        <v>0.44</v>
      </c>
      <c r="H12" s="16">
        <v>1.85</v>
      </c>
      <c r="I12" s="16">
        <v>4.28</v>
      </c>
      <c r="J12" s="16">
        <v>3.13</v>
      </c>
      <c r="K12" s="16">
        <v>0.67</v>
      </c>
      <c r="L12" s="16">
        <v>0.14</v>
      </c>
      <c r="M12" s="16">
        <v>1.7944</v>
      </c>
      <c r="N12" s="15">
        <v>102</v>
      </c>
      <c r="O12" s="15">
        <v>162</v>
      </c>
      <c r="P12" s="15">
        <v>140</v>
      </c>
      <c r="Q12" s="15">
        <v>127</v>
      </c>
      <c r="R12" s="4"/>
      <c r="S12" s="1"/>
    </row>
    <row r="13" spans="1:19" ht="12.75">
      <c r="A13" s="14" t="s">
        <v>93</v>
      </c>
      <c r="B13" s="15" t="s">
        <v>118</v>
      </c>
      <c r="C13" s="16">
        <v>66.49</v>
      </c>
      <c r="D13" s="16">
        <v>11.95</v>
      </c>
      <c r="E13" s="16">
        <v>4.55</v>
      </c>
      <c r="F13" s="16">
        <v>0.07</v>
      </c>
      <c r="G13" s="16">
        <v>0.89</v>
      </c>
      <c r="H13" s="16">
        <v>1.67</v>
      </c>
      <c r="I13" s="16">
        <v>3.57</v>
      </c>
      <c r="J13" s="16">
        <v>2.54</v>
      </c>
      <c r="K13" s="16">
        <v>0.66</v>
      </c>
      <c r="L13" s="16">
        <v>0.08</v>
      </c>
      <c r="M13" s="16">
        <v>1.0997</v>
      </c>
      <c r="N13" s="15">
        <v>88</v>
      </c>
      <c r="O13" s="15">
        <v>126</v>
      </c>
      <c r="P13" s="15">
        <v>164</v>
      </c>
      <c r="Q13" s="15">
        <v>117</v>
      </c>
      <c r="R13" s="4"/>
      <c r="S13" s="1"/>
    </row>
    <row r="14" spans="1:19" ht="12.75">
      <c r="A14" s="14" t="s">
        <v>94</v>
      </c>
      <c r="B14" s="15" t="s">
        <v>118</v>
      </c>
      <c r="C14" s="16">
        <v>58.49</v>
      </c>
      <c r="D14" s="16">
        <v>15.8</v>
      </c>
      <c r="E14" s="16">
        <v>5.85</v>
      </c>
      <c r="F14" s="16">
        <v>0.11</v>
      </c>
      <c r="G14" s="16">
        <v>1.83</v>
      </c>
      <c r="H14" s="16">
        <v>2.28</v>
      </c>
      <c r="I14" s="16">
        <v>5.49</v>
      </c>
      <c r="J14" s="16">
        <v>1.93</v>
      </c>
      <c r="K14" s="16">
        <v>0.82</v>
      </c>
      <c r="L14" s="16">
        <v>0.23</v>
      </c>
      <c r="M14" s="16">
        <v>0.82</v>
      </c>
      <c r="N14" s="15">
        <v>77</v>
      </c>
      <c r="O14" s="15">
        <v>463</v>
      </c>
      <c r="P14" s="15">
        <v>168</v>
      </c>
      <c r="Q14" s="15">
        <v>188</v>
      </c>
      <c r="R14" s="4"/>
      <c r="S14" s="1"/>
    </row>
    <row r="15" spans="1:19" ht="12.75">
      <c r="A15" s="14" t="s">
        <v>95</v>
      </c>
      <c r="B15" s="15" t="s">
        <v>118</v>
      </c>
      <c r="C15" s="16">
        <v>60.05</v>
      </c>
      <c r="D15" s="16">
        <v>14.44</v>
      </c>
      <c r="E15" s="16">
        <v>5.13</v>
      </c>
      <c r="F15" s="16">
        <v>0.07</v>
      </c>
      <c r="G15" s="16">
        <v>0.95</v>
      </c>
      <c r="H15" s="16">
        <v>2.5</v>
      </c>
      <c r="I15" s="16">
        <v>4.43</v>
      </c>
      <c r="J15" s="16">
        <v>2.06</v>
      </c>
      <c r="K15" s="16">
        <v>0.86</v>
      </c>
      <c r="L15" s="16">
        <v>0.49</v>
      </c>
      <c r="M15" s="16">
        <v>1.6053</v>
      </c>
      <c r="N15" s="15">
        <v>91</v>
      </c>
      <c r="O15" s="15">
        <v>226</v>
      </c>
      <c r="P15" s="15">
        <v>137</v>
      </c>
      <c r="Q15" s="15">
        <v>142</v>
      </c>
      <c r="R15" s="4"/>
      <c r="S15" s="1"/>
    </row>
    <row r="16" spans="1:19" ht="12.75">
      <c r="A16" s="14" t="s">
        <v>96</v>
      </c>
      <c r="B16" s="15" t="s">
        <v>118</v>
      </c>
      <c r="C16" s="16">
        <v>61.59</v>
      </c>
      <c r="D16" s="16">
        <v>15.44</v>
      </c>
      <c r="E16" s="16">
        <v>5.05</v>
      </c>
      <c r="F16" s="16">
        <v>0.05</v>
      </c>
      <c r="G16" s="16">
        <v>0.57</v>
      </c>
      <c r="H16" s="16">
        <v>1.71</v>
      </c>
      <c r="I16" s="16">
        <v>5.77</v>
      </c>
      <c r="J16" s="16">
        <v>2.51</v>
      </c>
      <c r="K16" s="16">
        <v>0.9</v>
      </c>
      <c r="L16" s="16">
        <v>0.2</v>
      </c>
      <c r="M16" s="16">
        <v>2.6</v>
      </c>
      <c r="N16" s="15">
        <v>95</v>
      </c>
      <c r="O16" s="15">
        <v>145</v>
      </c>
      <c r="P16" s="15">
        <v>147</v>
      </c>
      <c r="Q16" s="15">
        <v>129</v>
      </c>
      <c r="R16" s="4"/>
      <c r="S16" s="1"/>
    </row>
    <row r="17" spans="1:19" ht="12.75">
      <c r="A17" s="14" t="s">
        <v>97</v>
      </c>
      <c r="B17" s="15" t="s">
        <v>118</v>
      </c>
      <c r="C17" s="16">
        <v>73.1546</v>
      </c>
      <c r="D17" s="16">
        <v>14.1914</v>
      </c>
      <c r="E17" s="16">
        <v>2.4488</v>
      </c>
      <c r="F17" s="16">
        <v>0.0163</v>
      </c>
      <c r="G17" s="16">
        <v>0.4191</v>
      </c>
      <c r="H17" s="16">
        <v>2.4895</v>
      </c>
      <c r="I17" s="16">
        <v>1.8566</v>
      </c>
      <c r="J17" s="16">
        <v>2.6</v>
      </c>
      <c r="K17" s="16">
        <v>0.2988</v>
      </c>
      <c r="L17" s="16" t="s">
        <v>116</v>
      </c>
      <c r="M17" s="16" t="s">
        <v>116</v>
      </c>
      <c r="N17" s="15">
        <v>79</v>
      </c>
      <c r="O17" s="15">
        <v>214</v>
      </c>
      <c r="P17" s="16" t="s">
        <v>116</v>
      </c>
      <c r="Q17" s="15">
        <v>121</v>
      </c>
      <c r="R17" s="4"/>
      <c r="S17" s="1"/>
    </row>
    <row r="18" spans="1:19" ht="12.75">
      <c r="A18" s="14" t="s">
        <v>98</v>
      </c>
      <c r="B18" s="15" t="s">
        <v>118</v>
      </c>
      <c r="C18" s="16">
        <v>75.1666</v>
      </c>
      <c r="D18" s="16">
        <v>12.1363</v>
      </c>
      <c r="E18" s="16">
        <v>4.2916</v>
      </c>
      <c r="F18" s="16">
        <v>0.0499</v>
      </c>
      <c r="G18" s="16">
        <v>1.437</v>
      </c>
      <c r="H18" s="16">
        <v>1.291</v>
      </c>
      <c r="I18" s="16">
        <v>2.8515</v>
      </c>
      <c r="J18" s="16">
        <v>0.9119</v>
      </c>
      <c r="K18" s="16">
        <v>0.347</v>
      </c>
      <c r="L18" s="16" t="s">
        <v>116</v>
      </c>
      <c r="M18" s="16" t="s">
        <v>116</v>
      </c>
      <c r="N18" s="15">
        <v>37</v>
      </c>
      <c r="O18" s="15">
        <v>190</v>
      </c>
      <c r="P18" s="16" t="s">
        <v>116</v>
      </c>
      <c r="Q18" s="15">
        <v>168</v>
      </c>
      <c r="R18" s="4"/>
      <c r="S18" s="1"/>
    </row>
    <row r="19" spans="1:19" ht="12.75">
      <c r="A19" s="14" t="s">
        <v>99</v>
      </c>
      <c r="B19" s="15" t="s">
        <v>118</v>
      </c>
      <c r="C19" s="16">
        <v>76.3854</v>
      </c>
      <c r="D19" s="16">
        <v>11.9586</v>
      </c>
      <c r="E19" s="16">
        <v>3.4681</v>
      </c>
      <c r="F19" s="16">
        <v>0.0473</v>
      </c>
      <c r="G19" s="16">
        <v>1.32</v>
      </c>
      <c r="H19" s="16">
        <v>0.987</v>
      </c>
      <c r="I19" s="16">
        <v>2.6</v>
      </c>
      <c r="J19" s="16">
        <v>1.6401</v>
      </c>
      <c r="K19" s="16">
        <v>0.2878</v>
      </c>
      <c r="L19" s="16" t="s">
        <v>116</v>
      </c>
      <c r="M19" s="16" t="s">
        <v>116</v>
      </c>
      <c r="N19" s="15">
        <v>60</v>
      </c>
      <c r="O19" s="15">
        <v>210</v>
      </c>
      <c r="P19" s="16" t="s">
        <v>116</v>
      </c>
      <c r="Q19" s="15">
        <v>114</v>
      </c>
      <c r="R19" s="4"/>
      <c r="S19" s="1"/>
    </row>
    <row r="20" spans="1:19" ht="12.75">
      <c r="A20" s="14" t="s">
        <v>100</v>
      </c>
      <c r="B20" s="15" t="s">
        <v>118</v>
      </c>
      <c r="C20" s="16">
        <v>76.7144</v>
      </c>
      <c r="D20" s="16">
        <v>11.7539</v>
      </c>
      <c r="E20" s="16">
        <v>2.779</v>
      </c>
      <c r="F20" s="16">
        <v>0.0148</v>
      </c>
      <c r="G20" s="16">
        <v>0.5611</v>
      </c>
      <c r="H20" s="16">
        <v>1.1998</v>
      </c>
      <c r="I20" s="16">
        <v>4.0852</v>
      </c>
      <c r="J20" s="16">
        <v>0.662</v>
      </c>
      <c r="K20" s="16">
        <v>0.4886</v>
      </c>
      <c r="L20" s="16" t="s">
        <v>116</v>
      </c>
      <c r="M20" s="16" t="s">
        <v>116</v>
      </c>
      <c r="N20" s="15">
        <v>18</v>
      </c>
      <c r="O20" s="15">
        <v>358</v>
      </c>
      <c r="P20" s="16" t="s">
        <v>116</v>
      </c>
      <c r="Q20" s="15">
        <v>141</v>
      </c>
      <c r="R20" s="4"/>
      <c r="S20" s="1"/>
    </row>
    <row r="21" spans="1:19" ht="12.75">
      <c r="A21" s="14" t="s">
        <v>101</v>
      </c>
      <c r="B21" s="15" t="s">
        <v>118</v>
      </c>
      <c r="C21" s="16">
        <v>76.5763</v>
      </c>
      <c r="D21" s="16">
        <v>11.4957</v>
      </c>
      <c r="E21" s="16">
        <v>2.3773</v>
      </c>
      <c r="F21" s="16">
        <v>0.0351</v>
      </c>
      <c r="G21" s="16">
        <v>0.4191</v>
      </c>
      <c r="H21" s="16">
        <v>3.9465</v>
      </c>
      <c r="I21" s="16">
        <v>1.5111</v>
      </c>
      <c r="J21" s="16">
        <v>2.3067</v>
      </c>
      <c r="K21" s="16">
        <v>0.2831</v>
      </c>
      <c r="L21" s="16" t="s">
        <v>116</v>
      </c>
      <c r="M21" s="16" t="s">
        <v>116</v>
      </c>
      <c r="N21" s="15">
        <v>78</v>
      </c>
      <c r="O21" s="15">
        <v>181</v>
      </c>
      <c r="P21" s="16" t="s">
        <v>116</v>
      </c>
      <c r="Q21" s="15">
        <v>107</v>
      </c>
      <c r="R21" s="4"/>
      <c r="S21" s="1"/>
    </row>
    <row r="22" spans="1:19" ht="12.75">
      <c r="A22" s="14" t="s">
        <v>102</v>
      </c>
      <c r="B22" s="15" t="s">
        <v>118</v>
      </c>
      <c r="C22" s="16">
        <v>54.6097</v>
      </c>
      <c r="D22" s="16">
        <v>14.0275</v>
      </c>
      <c r="E22" s="16">
        <v>6.4113</v>
      </c>
      <c r="F22" s="16">
        <v>0.0087</v>
      </c>
      <c r="G22" s="16">
        <v>0.2594</v>
      </c>
      <c r="H22" s="16">
        <v>6</v>
      </c>
      <c r="I22" s="16">
        <v>5.9555</v>
      </c>
      <c r="J22" s="16">
        <v>1.576</v>
      </c>
      <c r="K22" s="16">
        <v>0.8709</v>
      </c>
      <c r="L22" s="16" t="s">
        <v>116</v>
      </c>
      <c r="M22" s="16" t="s">
        <v>116</v>
      </c>
      <c r="N22" s="15">
        <v>40</v>
      </c>
      <c r="O22" s="15">
        <v>125</v>
      </c>
      <c r="P22" s="16" t="s">
        <v>116</v>
      </c>
      <c r="Q22" s="15">
        <v>57</v>
      </c>
      <c r="R22" s="4"/>
      <c r="S22" s="1"/>
    </row>
    <row r="23" spans="1:19" ht="12.75">
      <c r="A23" s="14" t="s">
        <v>103</v>
      </c>
      <c r="B23" s="15" t="s">
        <v>118</v>
      </c>
      <c r="C23" s="16">
        <v>63.4429</v>
      </c>
      <c r="D23" s="16">
        <v>14.2006</v>
      </c>
      <c r="E23" s="16">
        <v>4.0337</v>
      </c>
      <c r="F23" s="16">
        <v>0.0226</v>
      </c>
      <c r="G23" s="16">
        <v>0.57</v>
      </c>
      <c r="H23" s="16">
        <v>1.668</v>
      </c>
      <c r="I23" s="16">
        <v>5.0403</v>
      </c>
      <c r="J23" s="16">
        <v>0.7788</v>
      </c>
      <c r="K23" s="16">
        <v>0.7405</v>
      </c>
      <c r="L23" s="16" t="s">
        <v>116</v>
      </c>
      <c r="M23" s="16" t="s">
        <v>116</v>
      </c>
      <c r="N23" s="15">
        <v>33</v>
      </c>
      <c r="O23" s="15">
        <v>262</v>
      </c>
      <c r="P23" s="16" t="s">
        <v>116</v>
      </c>
      <c r="Q23" s="15">
        <v>89</v>
      </c>
      <c r="R23" s="4"/>
      <c r="S23" s="1"/>
    </row>
    <row r="24" spans="1:19" ht="12.75">
      <c r="A24" s="14" t="s">
        <v>104</v>
      </c>
      <c r="B24" s="15" t="s">
        <v>118</v>
      </c>
      <c r="C24" s="16">
        <v>56.93</v>
      </c>
      <c r="D24" s="16">
        <v>15.01</v>
      </c>
      <c r="E24" s="16">
        <v>7.51</v>
      </c>
      <c r="F24" s="16">
        <v>0.0117</v>
      </c>
      <c r="G24" s="16">
        <v>0.4191</v>
      </c>
      <c r="H24" s="16">
        <v>1.6933</v>
      </c>
      <c r="I24" s="16">
        <v>5.8362</v>
      </c>
      <c r="J24" s="16">
        <v>0.8664</v>
      </c>
      <c r="K24" s="16">
        <v>0.6708</v>
      </c>
      <c r="L24" s="16" t="s">
        <v>116</v>
      </c>
      <c r="M24" s="16" t="s">
        <v>116</v>
      </c>
      <c r="N24" s="15">
        <v>200</v>
      </c>
      <c r="O24" s="15">
        <v>246</v>
      </c>
      <c r="P24" s="16" t="s">
        <v>116</v>
      </c>
      <c r="Q24" s="15">
        <v>55</v>
      </c>
      <c r="R24" s="4"/>
      <c r="S24" s="1"/>
    </row>
    <row r="25" spans="1:19" ht="12.75">
      <c r="A25" s="14" t="s">
        <v>105</v>
      </c>
      <c r="B25" s="15" t="s">
        <v>118</v>
      </c>
      <c r="C25" s="16">
        <v>55.3915</v>
      </c>
      <c r="D25" s="16">
        <v>15.1132</v>
      </c>
      <c r="E25" s="16">
        <v>3.9887</v>
      </c>
      <c r="F25" s="16">
        <v>0.102</v>
      </c>
      <c r="G25" s="16">
        <v>1.2177</v>
      </c>
      <c r="H25" s="16">
        <v>4.2651</v>
      </c>
      <c r="I25" s="16">
        <v>1.7505</v>
      </c>
      <c r="J25" s="16">
        <v>2.4341</v>
      </c>
      <c r="K25" s="16">
        <v>0.558</v>
      </c>
      <c r="L25" s="16" t="s">
        <v>116</v>
      </c>
      <c r="M25" s="16" t="s">
        <v>116</v>
      </c>
      <c r="N25" s="15">
        <v>63</v>
      </c>
      <c r="O25" s="15">
        <v>192</v>
      </c>
      <c r="P25" s="16" t="s">
        <v>116</v>
      </c>
      <c r="Q25" s="15">
        <v>130</v>
      </c>
      <c r="R25" s="4"/>
      <c r="S25" s="1"/>
    </row>
    <row r="26" spans="1:19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"/>
      <c r="S26" s="13"/>
    </row>
    <row r="27" spans="1:19" ht="12.75">
      <c r="A27" s="18" t="s">
        <v>56</v>
      </c>
      <c r="B27" s="15"/>
      <c r="C27" s="19">
        <f aca="true" t="shared" si="0" ref="C27:O27">AVERAGE(C3:C25)</f>
        <v>64.91832173913043</v>
      </c>
      <c r="D27" s="19">
        <f t="shared" si="0"/>
        <v>13.561617391304347</v>
      </c>
      <c r="E27" s="19">
        <f t="shared" si="0"/>
        <v>4.903847826086957</v>
      </c>
      <c r="F27" s="19">
        <f t="shared" si="0"/>
        <v>0.07775652173913045</v>
      </c>
      <c r="G27" s="19">
        <f t="shared" si="0"/>
        <v>1.1983695652173914</v>
      </c>
      <c r="H27" s="19">
        <f t="shared" si="0"/>
        <v>2.3082695652173917</v>
      </c>
      <c r="I27" s="19">
        <f t="shared" si="0"/>
        <v>3.862039130434783</v>
      </c>
      <c r="J27" s="19">
        <f t="shared" si="0"/>
        <v>1.8128695652173912</v>
      </c>
      <c r="K27" s="19">
        <f t="shared" si="0"/>
        <v>0.6376304347826087</v>
      </c>
      <c r="L27" s="19">
        <f t="shared" si="0"/>
        <v>0.3607142857142858</v>
      </c>
      <c r="M27" s="19">
        <f t="shared" si="0"/>
        <v>0.9256642857142856</v>
      </c>
      <c r="N27" s="19">
        <f t="shared" si="0"/>
        <v>79.43478260869566</v>
      </c>
      <c r="O27" s="19">
        <f t="shared" si="0"/>
        <v>220.91304347826087</v>
      </c>
      <c r="P27" s="19">
        <f>AVERAGE(Q3:Q25)</f>
        <v>131.3913043478261</v>
      </c>
      <c r="Q27" s="19">
        <f>AVERAGE(P3:P25)</f>
        <v>134.42857142857142</v>
      </c>
      <c r="R27" s="7"/>
      <c r="S27" s="13"/>
    </row>
    <row r="28" spans="1:19" ht="12.75">
      <c r="A28" s="14" t="s">
        <v>57</v>
      </c>
      <c r="B28" s="15"/>
      <c r="C28" s="16">
        <f aca="true" t="shared" si="1" ref="C28:O28">STDEV(C3:C25)</f>
        <v>8.20468326600207</v>
      </c>
      <c r="D28" s="16">
        <f t="shared" si="1"/>
        <v>1.7103255404247621</v>
      </c>
      <c r="E28" s="16">
        <f t="shared" si="1"/>
        <v>1.903688482410722</v>
      </c>
      <c r="F28" s="16">
        <f t="shared" si="1"/>
        <v>0.07917518450813506</v>
      </c>
      <c r="G28" s="16">
        <f t="shared" si="1"/>
        <v>0.8762175204380073</v>
      </c>
      <c r="H28" s="16">
        <f t="shared" si="1"/>
        <v>1.3976573999618014</v>
      </c>
      <c r="I28" s="16">
        <f t="shared" si="1"/>
        <v>1.5049678259137527</v>
      </c>
      <c r="J28" s="16">
        <f t="shared" si="1"/>
        <v>0.7335711630812298</v>
      </c>
      <c r="K28" s="16">
        <f t="shared" si="1"/>
        <v>0.2217871019177515</v>
      </c>
      <c r="L28" s="16">
        <f t="shared" si="1"/>
        <v>0.5672397985076408</v>
      </c>
      <c r="M28" s="16">
        <f t="shared" si="1"/>
        <v>0.801319247440545</v>
      </c>
      <c r="N28" s="16">
        <f t="shared" si="1"/>
        <v>35.34354266206401</v>
      </c>
      <c r="O28" s="16">
        <f t="shared" si="1"/>
        <v>88.54321648647485</v>
      </c>
      <c r="P28" s="16">
        <f>STDEV(Q3:Q25)</f>
        <v>32.62979554505748</v>
      </c>
      <c r="Q28" s="16">
        <f>STDEV(P3:P25)</f>
        <v>26.679621395405864</v>
      </c>
      <c r="R28" s="4"/>
      <c r="S28" s="13"/>
    </row>
    <row r="29" spans="1:19" ht="12.75">
      <c r="A29" s="20"/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0"/>
      <c r="S29" s="13"/>
    </row>
    <row r="30" spans="1:19" ht="14.25">
      <c r="A30" s="14" t="s">
        <v>119</v>
      </c>
      <c r="B30" s="22" t="s">
        <v>140</v>
      </c>
      <c r="C30" s="16">
        <f>+C27*20/100</f>
        <v>12.983664347826085</v>
      </c>
      <c r="D30" s="16">
        <f>+D27*20/100</f>
        <v>2.712323478260869</v>
      </c>
      <c r="E30" s="16">
        <f>+E27*20/100</f>
        <v>0.9807695652173913</v>
      </c>
      <c r="F30" s="16">
        <f>+F27*20/100</f>
        <v>0.01555130434782609</v>
      </c>
      <c r="G30" s="16">
        <f>+G27*20/100</f>
        <v>0.2396739130434783</v>
      </c>
      <c r="H30" s="16"/>
      <c r="I30" s="16">
        <f aca="true" t="shared" si="2" ref="I30:Q30">+I27*20/100</f>
        <v>0.7724078260869567</v>
      </c>
      <c r="J30" s="16">
        <f t="shared" si="2"/>
        <v>0.3625739130434782</v>
      </c>
      <c r="K30" s="16">
        <f t="shared" si="2"/>
        <v>0.12752608695652173</v>
      </c>
      <c r="L30" s="16">
        <f t="shared" si="2"/>
        <v>0.07214285714285716</v>
      </c>
      <c r="M30" s="16">
        <f t="shared" si="2"/>
        <v>0.1851328571428571</v>
      </c>
      <c r="N30" s="16">
        <f t="shared" si="2"/>
        <v>15.88695652173913</v>
      </c>
      <c r="O30" s="16">
        <f t="shared" si="2"/>
        <v>44.18260869565218</v>
      </c>
      <c r="P30" s="16">
        <f t="shared" si="2"/>
        <v>26.27826086956522</v>
      </c>
      <c r="Q30" s="16">
        <f t="shared" si="2"/>
        <v>26.885714285714286</v>
      </c>
      <c r="R30" s="4"/>
      <c r="S30" s="13"/>
    </row>
    <row r="31" spans="1:19" ht="14.25">
      <c r="A31" s="14" t="s">
        <v>120</v>
      </c>
      <c r="B31" s="22" t="s">
        <v>141</v>
      </c>
      <c r="C31" s="16">
        <f>+C27*30/100</f>
        <v>19.47549652173913</v>
      </c>
      <c r="D31" s="16">
        <f>+D27*30/100</f>
        <v>4.068485217391304</v>
      </c>
      <c r="E31" s="16">
        <f>+E27*30/100</f>
        <v>1.4711543478260871</v>
      </c>
      <c r="F31" s="16">
        <f>+F27*30/100</f>
        <v>0.023326956521739134</v>
      </c>
      <c r="G31" s="16">
        <f>+G27*30/100</f>
        <v>0.35951086956521744</v>
      </c>
      <c r="H31" s="16"/>
      <c r="I31" s="16">
        <f aca="true" t="shared" si="3" ref="I31:Q31">+I27*30/100</f>
        <v>1.158611739130435</v>
      </c>
      <c r="J31" s="16">
        <f t="shared" si="3"/>
        <v>0.5438608695652174</v>
      </c>
      <c r="K31" s="16">
        <f t="shared" si="3"/>
        <v>0.19128913043478263</v>
      </c>
      <c r="L31" s="16">
        <f t="shared" si="3"/>
        <v>0.10821428571428575</v>
      </c>
      <c r="M31" s="16">
        <f t="shared" si="3"/>
        <v>0.2776992857142857</v>
      </c>
      <c r="N31" s="16">
        <f t="shared" si="3"/>
        <v>23.830434782608695</v>
      </c>
      <c r="O31" s="16">
        <f t="shared" si="3"/>
        <v>66.27391304347826</v>
      </c>
      <c r="P31" s="19">
        <f t="shared" si="3"/>
        <v>39.41739130434783</v>
      </c>
      <c r="Q31" s="16">
        <f t="shared" si="3"/>
        <v>40.32857142857143</v>
      </c>
      <c r="R31" s="4"/>
      <c r="S31" s="13"/>
    </row>
    <row r="32" spans="1:19" ht="14.25">
      <c r="A32" s="14" t="s">
        <v>121</v>
      </c>
      <c r="B32" s="22" t="s">
        <v>140</v>
      </c>
      <c r="C32" s="19">
        <f>+C27*40/100</f>
        <v>25.96732869565217</v>
      </c>
      <c r="D32" s="16">
        <f>+D27*40/100</f>
        <v>5.424646956521738</v>
      </c>
      <c r="E32" s="16">
        <f>+E27*40/100</f>
        <v>1.9615391304347827</v>
      </c>
      <c r="F32" s="16">
        <f>+F27*40/100</f>
        <v>0.03110260869565218</v>
      </c>
      <c r="G32" s="16">
        <f>+G27*40/100</f>
        <v>0.4793478260869566</v>
      </c>
      <c r="H32" s="16"/>
      <c r="I32" s="19">
        <f aca="true" t="shared" si="4" ref="I32:Q32">+I27*40/100</f>
        <v>1.5448156521739134</v>
      </c>
      <c r="J32" s="16">
        <f t="shared" si="4"/>
        <v>0.7251478260869564</v>
      </c>
      <c r="K32" s="16">
        <f t="shared" si="4"/>
        <v>0.25505217391304347</v>
      </c>
      <c r="L32" s="16">
        <f t="shared" si="4"/>
        <v>0.14428571428571432</v>
      </c>
      <c r="M32" s="16">
        <f t="shared" si="4"/>
        <v>0.3702657142857142</v>
      </c>
      <c r="N32" s="16">
        <f t="shared" si="4"/>
        <v>31.77391304347826</v>
      </c>
      <c r="O32" s="16">
        <f t="shared" si="4"/>
        <v>88.36521739130436</v>
      </c>
      <c r="P32" s="16">
        <f t="shared" si="4"/>
        <v>52.55652173913044</v>
      </c>
      <c r="Q32" s="16">
        <f t="shared" si="4"/>
        <v>53.77142857142857</v>
      </c>
      <c r="R32" s="4"/>
      <c r="S32" s="13"/>
    </row>
    <row r="33" spans="1:19" ht="14.25">
      <c r="A33" s="14" t="s">
        <v>122</v>
      </c>
      <c r="B33" s="22" t="s">
        <v>140</v>
      </c>
      <c r="C33" s="16">
        <f>+C27*50/100</f>
        <v>32.45916086956522</v>
      </c>
      <c r="D33" s="19">
        <f>+D27*50/100</f>
        <v>6.780808695652173</v>
      </c>
      <c r="E33" s="16">
        <f>+E27*50/100</f>
        <v>2.4519239130434785</v>
      </c>
      <c r="F33" s="16">
        <f>+F27*50/100</f>
        <v>0.03887826086956522</v>
      </c>
      <c r="G33" s="16">
        <f>+G27*50/100</f>
        <v>0.5991847826086957</v>
      </c>
      <c r="H33" s="16"/>
      <c r="I33" s="16">
        <f aca="true" t="shared" si="5" ref="I33:Q33">+I27*50/100</f>
        <v>1.9310195652173916</v>
      </c>
      <c r="J33" s="16">
        <f t="shared" si="5"/>
        <v>0.9064347826086956</v>
      </c>
      <c r="K33" s="16">
        <f t="shared" si="5"/>
        <v>0.31881521739130436</v>
      </c>
      <c r="L33" s="16">
        <f t="shared" si="5"/>
        <v>0.1803571428571429</v>
      </c>
      <c r="M33" s="16">
        <f t="shared" si="5"/>
        <v>0.4628321428571428</v>
      </c>
      <c r="N33" s="19">
        <f t="shared" si="5"/>
        <v>39.71739130434783</v>
      </c>
      <c r="O33" s="16">
        <f t="shared" si="5"/>
        <v>110.45652173913044</v>
      </c>
      <c r="P33" s="16">
        <f t="shared" si="5"/>
        <v>65.69565217391305</v>
      </c>
      <c r="Q33" s="16">
        <f t="shared" si="5"/>
        <v>67.21428571428571</v>
      </c>
      <c r="R33" s="4"/>
      <c r="S33" s="13"/>
    </row>
    <row r="34" spans="1:19" ht="14.25">
      <c r="A34" s="14" t="s">
        <v>123</v>
      </c>
      <c r="B34" s="22" t="s">
        <v>140</v>
      </c>
      <c r="C34" s="16">
        <f>+C27*60/100</f>
        <v>38.95099304347826</v>
      </c>
      <c r="D34" s="16">
        <f>+D27*60/100</f>
        <v>8.136970434782608</v>
      </c>
      <c r="E34" s="16">
        <f>+E27*60/100</f>
        <v>2.9423086956521742</v>
      </c>
      <c r="F34" s="16">
        <f>+F27*60/100</f>
        <v>0.04665391304347827</v>
      </c>
      <c r="G34" s="16">
        <f>+G27*60/100</f>
        <v>0.7190217391304349</v>
      </c>
      <c r="H34" s="16"/>
      <c r="I34" s="16">
        <f aca="true" t="shared" si="6" ref="I34:Q34">+I27*60/100</f>
        <v>2.31722347826087</v>
      </c>
      <c r="J34" s="19">
        <f t="shared" si="6"/>
        <v>1.0877217391304348</v>
      </c>
      <c r="K34" s="16">
        <f t="shared" si="6"/>
        <v>0.38257826086956526</v>
      </c>
      <c r="L34" s="16">
        <f t="shared" si="6"/>
        <v>0.2164285714285715</v>
      </c>
      <c r="M34" s="19">
        <f t="shared" si="6"/>
        <v>0.5553985714285714</v>
      </c>
      <c r="N34" s="16">
        <f t="shared" si="6"/>
        <v>47.66086956521739</v>
      </c>
      <c r="O34" s="16">
        <f t="shared" si="6"/>
        <v>132.54782608695652</v>
      </c>
      <c r="P34" s="16">
        <f t="shared" si="6"/>
        <v>78.83478260869566</v>
      </c>
      <c r="Q34" s="19">
        <f t="shared" si="6"/>
        <v>80.65714285714286</v>
      </c>
      <c r="R34" s="4"/>
      <c r="S34" s="13"/>
    </row>
    <row r="35" spans="1:19" ht="14.25">
      <c r="A35" s="14" t="s">
        <v>124</v>
      </c>
      <c r="B35" s="22" t="s">
        <v>140</v>
      </c>
      <c r="C35" s="16">
        <f>+C27*70/100</f>
        <v>45.4428252173913</v>
      </c>
      <c r="D35" s="16">
        <f>+D27*70/100</f>
        <v>9.493132173913043</v>
      </c>
      <c r="E35" s="16">
        <f>+E27*70/100</f>
        <v>3.4326934782608696</v>
      </c>
      <c r="F35" s="16">
        <f>+F27*70/100</f>
        <v>0.05442956521739131</v>
      </c>
      <c r="G35" s="16">
        <f>+G27*70/100</f>
        <v>0.8388586956521739</v>
      </c>
      <c r="H35" s="16"/>
      <c r="I35" s="16">
        <f aca="true" t="shared" si="7" ref="I35:Q35">+I27*70/100</f>
        <v>2.7034273913043485</v>
      </c>
      <c r="J35" s="19">
        <f t="shared" si="7"/>
        <v>1.2690086956521738</v>
      </c>
      <c r="K35" s="16">
        <f t="shared" si="7"/>
        <v>0.44634130434782615</v>
      </c>
      <c r="L35" s="16">
        <f t="shared" si="7"/>
        <v>0.25250000000000006</v>
      </c>
      <c r="M35" s="16">
        <f t="shared" si="7"/>
        <v>0.6479649999999999</v>
      </c>
      <c r="N35" s="16">
        <f t="shared" si="7"/>
        <v>55.60434782608696</v>
      </c>
      <c r="O35" s="19">
        <f t="shared" si="7"/>
        <v>154.63913043478263</v>
      </c>
      <c r="P35" s="16">
        <f t="shared" si="7"/>
        <v>91.97391304347826</v>
      </c>
      <c r="Q35" s="16">
        <f t="shared" si="7"/>
        <v>94.1</v>
      </c>
      <c r="R35" s="4"/>
      <c r="S35" s="13"/>
    </row>
    <row r="36" spans="1:19" ht="14.25">
      <c r="A36" s="14" t="s">
        <v>125</v>
      </c>
      <c r="B36" s="22" t="s">
        <v>140</v>
      </c>
      <c r="C36" s="16">
        <f>+C27*80/100</f>
        <v>51.93465739130434</v>
      </c>
      <c r="D36" s="16">
        <f>+D27*80/100</f>
        <v>10.849293913043477</v>
      </c>
      <c r="E36" s="19">
        <f>+E27*80/100</f>
        <v>3.9230782608695653</v>
      </c>
      <c r="F36" s="16">
        <f>+F27*80/100</f>
        <v>0.06220521739130436</v>
      </c>
      <c r="G36" s="19">
        <f>+G27*80/100</f>
        <v>0.9586956521739132</v>
      </c>
      <c r="H36" s="16"/>
      <c r="I36" s="16">
        <f aca="true" t="shared" si="8" ref="I36:Q36">+I27*80/100</f>
        <v>3.0896313043478267</v>
      </c>
      <c r="J36" s="16">
        <f t="shared" si="8"/>
        <v>1.4502956521739128</v>
      </c>
      <c r="K36" s="16">
        <f t="shared" si="8"/>
        <v>0.5101043478260869</v>
      </c>
      <c r="L36" s="19">
        <f t="shared" si="8"/>
        <v>0.28857142857142865</v>
      </c>
      <c r="M36" s="16">
        <f t="shared" si="8"/>
        <v>0.7405314285714284</v>
      </c>
      <c r="N36" s="16">
        <f t="shared" si="8"/>
        <v>63.54782608695652</v>
      </c>
      <c r="O36" s="16">
        <f t="shared" si="8"/>
        <v>176.7304347826087</v>
      </c>
      <c r="P36" s="16">
        <f t="shared" si="8"/>
        <v>105.11304347826088</v>
      </c>
      <c r="Q36" s="16">
        <f t="shared" si="8"/>
        <v>107.54285714285714</v>
      </c>
      <c r="R36" s="4"/>
      <c r="S36" s="13"/>
    </row>
    <row r="37" spans="1:19" ht="14.25">
      <c r="A37" s="14" t="s">
        <v>126</v>
      </c>
      <c r="B37" s="22" t="s">
        <v>140</v>
      </c>
      <c r="C37" s="16">
        <f>+C27*90/100</f>
        <v>58.42648956521739</v>
      </c>
      <c r="D37" s="16">
        <f>+D27*90/100</f>
        <v>12.205455652173912</v>
      </c>
      <c r="E37" s="16">
        <f>+E27*90/100</f>
        <v>4.413463043478261</v>
      </c>
      <c r="F37" s="16">
        <f>+F27*90/100</f>
        <v>0.0699808695652174</v>
      </c>
      <c r="G37" s="16">
        <f>+G27*90/100</f>
        <v>1.0785326086956522</v>
      </c>
      <c r="H37" s="16"/>
      <c r="I37" s="16">
        <f aca="true" t="shared" si="9" ref="I37:Q37">+I27*90/100</f>
        <v>3.475835217391305</v>
      </c>
      <c r="J37" s="16">
        <f t="shared" si="9"/>
        <v>1.631582608695652</v>
      </c>
      <c r="K37" s="16">
        <f t="shared" si="9"/>
        <v>0.5738673913043478</v>
      </c>
      <c r="L37" s="16">
        <f t="shared" si="9"/>
        <v>0.32464285714285723</v>
      </c>
      <c r="M37" s="16">
        <f t="shared" si="9"/>
        <v>0.8330978571428571</v>
      </c>
      <c r="N37" s="16">
        <f t="shared" si="9"/>
        <v>71.49130434782609</v>
      </c>
      <c r="O37" s="16">
        <f t="shared" si="9"/>
        <v>198.8217391304348</v>
      </c>
      <c r="P37" s="16">
        <f t="shared" si="9"/>
        <v>118.25217391304348</v>
      </c>
      <c r="Q37" s="16">
        <f t="shared" si="9"/>
        <v>120.98571428571428</v>
      </c>
      <c r="R37" s="4"/>
      <c r="S37" s="13"/>
    </row>
    <row r="38" spans="1:19" ht="14.25">
      <c r="A38" s="20" t="s">
        <v>127</v>
      </c>
      <c r="B38" s="23" t="s">
        <v>140</v>
      </c>
      <c r="C38" s="24">
        <v>64.91832173913043</v>
      </c>
      <c r="D38" s="24">
        <v>13.561617391304347</v>
      </c>
      <c r="E38" s="24">
        <v>4.903847826086957</v>
      </c>
      <c r="F38" s="24">
        <v>0.07775652173913045</v>
      </c>
      <c r="G38" s="24">
        <v>1.1983695652173914</v>
      </c>
      <c r="H38" s="24"/>
      <c r="I38" s="24">
        <v>3.862039130434783</v>
      </c>
      <c r="J38" s="24">
        <v>1.8128695652173912</v>
      </c>
      <c r="K38" s="24">
        <v>0.6376304347826087</v>
      </c>
      <c r="L38" s="24">
        <v>0.3607142857142858</v>
      </c>
      <c r="M38" s="24">
        <v>0.9256642857142856</v>
      </c>
      <c r="N38" s="24">
        <v>7.9434782608695675</v>
      </c>
      <c r="O38" s="24">
        <v>22.09130434782609</v>
      </c>
      <c r="P38" s="24">
        <v>13.139130434782606</v>
      </c>
      <c r="Q38" s="24">
        <v>13.442857142857141</v>
      </c>
      <c r="R38" s="10"/>
      <c r="S38" s="13"/>
    </row>
    <row r="39" spans="1:19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"/>
      <c r="S39" s="13"/>
    </row>
    <row r="40" spans="1:20" ht="12.75">
      <c r="A40" s="14" t="s">
        <v>131</v>
      </c>
      <c r="B40" s="15" t="s">
        <v>117</v>
      </c>
      <c r="C40" s="16">
        <v>20.69</v>
      </c>
      <c r="D40" s="16">
        <v>6.8951</v>
      </c>
      <c r="E40" s="16">
        <v>5.2215</v>
      </c>
      <c r="F40" s="16">
        <v>1.2302</v>
      </c>
      <c r="G40" s="16">
        <v>1.1079</v>
      </c>
      <c r="H40" s="16">
        <v>33.5319</v>
      </c>
      <c r="I40" s="16">
        <v>0.8842</v>
      </c>
      <c r="J40" s="16">
        <v>1.6588</v>
      </c>
      <c r="K40" s="16">
        <v>2.7858</v>
      </c>
      <c r="L40" s="16">
        <v>0.3811</v>
      </c>
      <c r="M40" s="16">
        <v>0.5682</v>
      </c>
      <c r="N40" s="15">
        <v>68</v>
      </c>
      <c r="O40" s="15">
        <v>123</v>
      </c>
      <c r="P40" s="15">
        <v>55</v>
      </c>
      <c r="Q40" s="15">
        <v>124</v>
      </c>
      <c r="R40" s="4"/>
      <c r="S40" s="13"/>
      <c r="T40" s="1"/>
    </row>
    <row r="41" spans="1:20" ht="12.75">
      <c r="A41" s="14" t="s">
        <v>132</v>
      </c>
      <c r="B41" s="15" t="s">
        <v>117</v>
      </c>
      <c r="C41" s="16">
        <v>22.33</v>
      </c>
      <c r="D41" s="16">
        <v>8.0595</v>
      </c>
      <c r="E41" s="16">
        <v>8.4212</v>
      </c>
      <c r="F41" s="16">
        <v>1.5351</v>
      </c>
      <c r="G41" s="16">
        <v>1.6474</v>
      </c>
      <c r="H41" s="16">
        <v>27.8069</v>
      </c>
      <c r="I41" s="16">
        <v>1.4118</v>
      </c>
      <c r="J41" s="16">
        <v>0.8779</v>
      </c>
      <c r="K41" s="16">
        <v>4.3348</v>
      </c>
      <c r="L41" s="16">
        <v>0.254</v>
      </c>
      <c r="M41" s="16">
        <v>0.4716</v>
      </c>
      <c r="N41" s="15">
        <v>62</v>
      </c>
      <c r="O41" s="15">
        <v>168</v>
      </c>
      <c r="P41" s="15">
        <v>56</v>
      </c>
      <c r="Q41" s="15">
        <v>126</v>
      </c>
      <c r="R41" s="4"/>
      <c r="S41" s="13"/>
      <c r="T41" s="13"/>
    </row>
    <row r="42" spans="1:20" ht="12.75">
      <c r="A42" s="14" t="s">
        <v>106</v>
      </c>
      <c r="B42" s="15" t="s">
        <v>117</v>
      </c>
      <c r="C42" s="16">
        <v>15.4184</v>
      </c>
      <c r="D42" s="16">
        <v>4.758</v>
      </c>
      <c r="E42" s="16">
        <v>2.885</v>
      </c>
      <c r="F42" s="16">
        <v>1.3682</v>
      </c>
      <c r="G42" s="16">
        <v>1.2185</v>
      </c>
      <c r="H42" s="16">
        <v>35.5347</v>
      </c>
      <c r="I42" s="16">
        <v>2.4956</v>
      </c>
      <c r="J42" s="16">
        <v>0.168</v>
      </c>
      <c r="K42" s="16">
        <v>0.169</v>
      </c>
      <c r="L42" s="16">
        <v>0.2343</v>
      </c>
      <c r="M42" s="16">
        <v>0.1081</v>
      </c>
      <c r="N42" s="15">
        <v>27</v>
      </c>
      <c r="O42" s="15">
        <v>102</v>
      </c>
      <c r="P42" s="15">
        <v>28</v>
      </c>
      <c r="Q42" s="15">
        <v>85</v>
      </c>
      <c r="R42" s="4"/>
      <c r="S42" s="13"/>
      <c r="T42" s="13"/>
    </row>
    <row r="43" spans="1:20" ht="12.75">
      <c r="A43" s="14" t="s">
        <v>64</v>
      </c>
      <c r="B43" s="15" t="s">
        <v>117</v>
      </c>
      <c r="C43" s="16">
        <v>15.6156</v>
      </c>
      <c r="D43" s="16">
        <v>3.8545</v>
      </c>
      <c r="E43" s="16">
        <v>2.8083</v>
      </c>
      <c r="F43" s="16">
        <v>0.3451</v>
      </c>
      <c r="G43" s="16">
        <v>1.3829</v>
      </c>
      <c r="H43" s="16">
        <v>39.6539</v>
      </c>
      <c r="I43" s="16">
        <v>1.124</v>
      </c>
      <c r="J43" s="16">
        <v>1.0805</v>
      </c>
      <c r="K43" s="16">
        <v>0.7832</v>
      </c>
      <c r="L43" s="16">
        <v>0.3801</v>
      </c>
      <c r="M43" s="16">
        <v>0.5712</v>
      </c>
      <c r="N43" s="15">
        <v>65</v>
      </c>
      <c r="O43" s="15">
        <v>336</v>
      </c>
      <c r="P43" s="15">
        <v>19</v>
      </c>
      <c r="Q43" s="15">
        <v>136</v>
      </c>
      <c r="R43" s="4"/>
      <c r="S43" s="13"/>
      <c r="T43" s="13"/>
    </row>
    <row r="44" spans="1:20" ht="12.75">
      <c r="A44" s="14" t="s">
        <v>65</v>
      </c>
      <c r="B44" s="15" t="s">
        <v>117</v>
      </c>
      <c r="C44" s="16">
        <v>24.6499</v>
      </c>
      <c r="D44" s="16">
        <v>6.2478</v>
      </c>
      <c r="E44" s="16">
        <v>5.0469</v>
      </c>
      <c r="F44" s="16">
        <v>0.7658</v>
      </c>
      <c r="G44" s="16">
        <v>1.0376</v>
      </c>
      <c r="H44" s="16">
        <v>31.5023</v>
      </c>
      <c r="I44" s="16">
        <v>1.2008</v>
      </c>
      <c r="J44" s="16">
        <v>1.2819</v>
      </c>
      <c r="K44" s="16">
        <v>1.8927</v>
      </c>
      <c r="L44" s="16">
        <v>0.2225</v>
      </c>
      <c r="M44" s="16">
        <v>0.8183</v>
      </c>
      <c r="N44" s="15">
        <v>68</v>
      </c>
      <c r="O44" s="15">
        <v>152</v>
      </c>
      <c r="P44" s="15">
        <v>40</v>
      </c>
      <c r="Q44" s="15">
        <v>125</v>
      </c>
      <c r="R44" s="4"/>
      <c r="S44" s="13"/>
      <c r="T44" s="13"/>
    </row>
    <row r="45" spans="1:20" ht="12.75">
      <c r="A45" s="14" t="s">
        <v>66</v>
      </c>
      <c r="B45" s="15" t="s">
        <v>117</v>
      </c>
      <c r="C45" s="16">
        <v>28.519</v>
      </c>
      <c r="D45" s="16">
        <v>6.6924</v>
      </c>
      <c r="E45" s="16">
        <v>5.5954</v>
      </c>
      <c r="F45" s="16">
        <v>0.8657</v>
      </c>
      <c r="G45" s="16">
        <v>1.4292</v>
      </c>
      <c r="H45" s="16">
        <v>29.131</v>
      </c>
      <c r="I45" s="16">
        <v>1.5364</v>
      </c>
      <c r="J45" s="16">
        <v>1.5793</v>
      </c>
      <c r="K45" s="16">
        <v>1.3271</v>
      </c>
      <c r="L45" s="16">
        <v>0.3183</v>
      </c>
      <c r="M45" s="16">
        <v>0.9776</v>
      </c>
      <c r="N45" s="15">
        <v>77</v>
      </c>
      <c r="O45" s="15">
        <v>214</v>
      </c>
      <c r="P45" s="15">
        <v>49</v>
      </c>
      <c r="Q45" s="15">
        <v>129</v>
      </c>
      <c r="R45" s="4"/>
      <c r="S45" s="13"/>
      <c r="T45" s="13"/>
    </row>
    <row r="46" spans="1:20" ht="12.75">
      <c r="A46" s="14" t="s">
        <v>107</v>
      </c>
      <c r="B46" s="15" t="s">
        <v>117</v>
      </c>
      <c r="C46" s="16">
        <v>10.646</v>
      </c>
      <c r="D46" s="16">
        <v>4.59</v>
      </c>
      <c r="E46" s="16">
        <v>0.5264</v>
      </c>
      <c r="F46" s="16">
        <v>0.1422</v>
      </c>
      <c r="G46" s="16">
        <v>0.357</v>
      </c>
      <c r="H46" s="16">
        <v>43.7351</v>
      </c>
      <c r="I46" s="16">
        <v>0.8352</v>
      </c>
      <c r="J46" s="16">
        <v>0.3616</v>
      </c>
      <c r="K46" s="16">
        <v>0.0653</v>
      </c>
      <c r="L46" s="16" t="s">
        <v>116</v>
      </c>
      <c r="M46" s="16" t="s">
        <v>116</v>
      </c>
      <c r="N46" s="15">
        <v>4</v>
      </c>
      <c r="O46" s="15">
        <v>75</v>
      </c>
      <c r="P46" s="16" t="s">
        <v>116</v>
      </c>
      <c r="Q46" s="15">
        <v>38</v>
      </c>
      <c r="R46" s="4"/>
      <c r="S46" s="13"/>
      <c r="T46" s="13"/>
    </row>
    <row r="47" spans="1:20" ht="12.75">
      <c r="A47" s="14" t="s">
        <v>108</v>
      </c>
      <c r="B47" s="15" t="s">
        <v>117</v>
      </c>
      <c r="C47" s="16">
        <v>17.6724</v>
      </c>
      <c r="D47" s="16">
        <v>6.0376</v>
      </c>
      <c r="E47" s="16">
        <v>2.0557</v>
      </c>
      <c r="F47" s="16">
        <v>2.2565</v>
      </c>
      <c r="G47" s="16">
        <v>0.7563</v>
      </c>
      <c r="H47" s="16">
        <v>30.7444</v>
      </c>
      <c r="I47" s="16">
        <v>1.2332</v>
      </c>
      <c r="J47" s="16">
        <v>0.9241</v>
      </c>
      <c r="K47" s="16">
        <v>0.238</v>
      </c>
      <c r="L47" s="16" t="s">
        <v>116</v>
      </c>
      <c r="M47" s="16" t="s">
        <v>116</v>
      </c>
      <c r="N47" s="15">
        <v>20</v>
      </c>
      <c r="O47" s="15">
        <v>288</v>
      </c>
      <c r="P47" s="16" t="s">
        <v>116</v>
      </c>
      <c r="Q47" s="15">
        <v>53</v>
      </c>
      <c r="R47" s="4"/>
      <c r="S47" s="13"/>
      <c r="T47" s="13"/>
    </row>
    <row r="48" spans="1:20" ht="12.75">
      <c r="A48" s="14" t="s">
        <v>109</v>
      </c>
      <c r="B48" s="15" t="s">
        <v>117</v>
      </c>
      <c r="C48" s="16">
        <v>10.65</v>
      </c>
      <c r="D48" s="16">
        <v>5.53</v>
      </c>
      <c r="E48" s="16">
        <v>2.19</v>
      </c>
      <c r="F48" s="16">
        <v>0.36</v>
      </c>
      <c r="G48" s="16">
        <v>2.63</v>
      </c>
      <c r="H48" s="16">
        <v>38.06</v>
      </c>
      <c r="I48" s="16">
        <v>0.04</v>
      </c>
      <c r="J48" s="16">
        <v>0.59</v>
      </c>
      <c r="K48" s="16">
        <v>0.11</v>
      </c>
      <c r="L48" s="16" t="s">
        <v>116</v>
      </c>
      <c r="M48" s="16" t="s">
        <v>116</v>
      </c>
      <c r="N48" s="15">
        <v>15</v>
      </c>
      <c r="O48" s="15">
        <v>81</v>
      </c>
      <c r="P48" s="16" t="s">
        <v>116</v>
      </c>
      <c r="Q48" s="15">
        <v>36</v>
      </c>
      <c r="R48" s="4"/>
      <c r="S48" s="13"/>
      <c r="T48" s="13"/>
    </row>
    <row r="49" spans="1:20" ht="12.75">
      <c r="A49" s="14" t="s">
        <v>110</v>
      </c>
      <c r="B49" s="15" t="s">
        <v>117</v>
      </c>
      <c r="C49" s="16">
        <v>39.14</v>
      </c>
      <c r="D49" s="16">
        <v>9.62</v>
      </c>
      <c r="E49" s="16">
        <v>2.85</v>
      </c>
      <c r="F49" s="16">
        <v>1.35</v>
      </c>
      <c r="G49" s="16">
        <v>0.93</v>
      </c>
      <c r="H49" s="16">
        <v>16.25</v>
      </c>
      <c r="I49" s="16">
        <v>1.79</v>
      </c>
      <c r="J49" s="16">
        <v>2.08</v>
      </c>
      <c r="K49" s="16">
        <v>0.38</v>
      </c>
      <c r="L49" s="16" t="s">
        <v>116</v>
      </c>
      <c r="M49" s="16" t="s">
        <v>116</v>
      </c>
      <c r="N49" s="15">
        <v>55</v>
      </c>
      <c r="O49" s="15">
        <v>140</v>
      </c>
      <c r="P49" s="16" t="s">
        <v>116</v>
      </c>
      <c r="Q49" s="15">
        <v>49</v>
      </c>
      <c r="R49" s="4"/>
      <c r="S49" s="13"/>
      <c r="T49" s="13"/>
    </row>
    <row r="50" spans="1:20" ht="12.75">
      <c r="A50" s="14" t="s">
        <v>111</v>
      </c>
      <c r="B50" s="15" t="s">
        <v>117</v>
      </c>
      <c r="C50" s="16">
        <v>28.85</v>
      </c>
      <c r="D50" s="16">
        <v>8.7</v>
      </c>
      <c r="E50" s="16">
        <v>2.7</v>
      </c>
      <c r="F50" s="16">
        <v>0.01</v>
      </c>
      <c r="G50" s="16">
        <v>0.66</v>
      </c>
      <c r="H50" s="16">
        <v>22.95</v>
      </c>
      <c r="I50" s="16">
        <v>2.06</v>
      </c>
      <c r="J50" s="16">
        <v>1.38</v>
      </c>
      <c r="K50" s="16">
        <v>0.59</v>
      </c>
      <c r="L50" s="16" t="s">
        <v>116</v>
      </c>
      <c r="M50" s="16" t="s">
        <v>116</v>
      </c>
      <c r="N50" s="15">
        <v>21</v>
      </c>
      <c r="O50" s="15">
        <v>112</v>
      </c>
      <c r="P50" s="16" t="s">
        <v>116</v>
      </c>
      <c r="Q50" s="15">
        <v>49</v>
      </c>
      <c r="R50" s="4"/>
      <c r="S50" s="13"/>
      <c r="T50" s="13"/>
    </row>
    <row r="51" spans="1:18" ht="12.7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4"/>
    </row>
    <row r="52" spans="1:18" ht="12.75">
      <c r="A52" s="18" t="s">
        <v>56</v>
      </c>
      <c r="B52" s="15"/>
      <c r="C52" s="19">
        <f aca="true" t="shared" si="10" ref="C52:K52">AVERAGE(C40:C50)</f>
        <v>21.28920909090909</v>
      </c>
      <c r="D52" s="19">
        <f t="shared" si="10"/>
        <v>6.453172727272726</v>
      </c>
      <c r="E52" s="19">
        <f t="shared" si="10"/>
        <v>3.6636727272727274</v>
      </c>
      <c r="F52" s="19">
        <f t="shared" si="10"/>
        <v>0.9298909090909091</v>
      </c>
      <c r="G52" s="19">
        <f t="shared" si="10"/>
        <v>1.1960727272727274</v>
      </c>
      <c r="H52" s="19">
        <f t="shared" si="10"/>
        <v>31.7182</v>
      </c>
      <c r="I52" s="19">
        <f t="shared" si="10"/>
        <v>1.328290909090909</v>
      </c>
      <c r="J52" s="19">
        <f t="shared" si="10"/>
        <v>1.0892818181818185</v>
      </c>
      <c r="K52" s="19">
        <f t="shared" si="10"/>
        <v>1.1523545454545454</v>
      </c>
      <c r="L52" s="19">
        <f>AVERAGE(L40:L45)</f>
        <v>0.2983833333333333</v>
      </c>
      <c r="M52" s="19">
        <f>AVERAGE(M40:M45)</f>
        <v>0.5858333333333333</v>
      </c>
      <c r="N52" s="19">
        <f>AVERAGE(N40:N50)</f>
        <v>43.81818181818182</v>
      </c>
      <c r="O52" s="19">
        <f>AVERAGE(O40:O50)</f>
        <v>162.8181818181818</v>
      </c>
      <c r="P52" s="19">
        <f>AVERAGE(P40:P45)</f>
        <v>41.166666666666664</v>
      </c>
      <c r="Q52" s="19">
        <f>AVERAGE(Q40:Q50)</f>
        <v>86.36363636363636</v>
      </c>
      <c r="R52" s="7"/>
    </row>
    <row r="53" spans="1:18" ht="12.75">
      <c r="A53" s="14" t="s">
        <v>57</v>
      </c>
      <c r="B53" s="15"/>
      <c r="C53" s="16">
        <f aca="true" t="shared" si="11" ref="C53:K53">STDEV(C40:C50)</f>
        <v>8.643095104238368</v>
      </c>
      <c r="D53" s="16">
        <f t="shared" si="11"/>
        <v>1.7909520971209252</v>
      </c>
      <c r="E53" s="16">
        <f t="shared" si="11"/>
        <v>2.196230166030376</v>
      </c>
      <c r="F53" s="16">
        <f t="shared" si="11"/>
        <v>0.6891603869267958</v>
      </c>
      <c r="G53" s="16">
        <f t="shared" si="11"/>
        <v>0.6031665824478493</v>
      </c>
      <c r="H53" s="16">
        <f t="shared" si="11"/>
        <v>7.775526609432944</v>
      </c>
      <c r="I53" s="16">
        <f t="shared" si="11"/>
        <v>0.6579169392173235</v>
      </c>
      <c r="J53" s="16">
        <f t="shared" si="11"/>
        <v>0.5802773385514578</v>
      </c>
      <c r="K53" s="16">
        <f t="shared" si="11"/>
        <v>1.3599639968496493</v>
      </c>
      <c r="L53" s="16">
        <f>STDEV(L40:L45)</f>
        <v>0.07176512848638059</v>
      </c>
      <c r="M53" s="16">
        <f>STDEV(M40:M50)</f>
        <v>0.29977502675617734</v>
      </c>
      <c r="N53" s="16">
        <f>STDEV(N40:N50)</f>
        <v>26.384913044458504</v>
      </c>
      <c r="O53" s="16">
        <f>STDEV(O40:O50)</f>
        <v>84.39172729814004</v>
      </c>
      <c r="P53" s="16">
        <f>STDEV(P40:P45)</f>
        <v>15.091940453986254</v>
      </c>
      <c r="Q53" s="16">
        <f>STDEV(Q40:Q50)</f>
        <v>41.88620949017165</v>
      </c>
      <c r="R53" s="4"/>
    </row>
    <row r="54" spans="1:18" ht="12.75" hidden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2"/>
    </row>
    <row r="55" spans="1:18" ht="12.75" hidden="1">
      <c r="A55" s="14"/>
      <c r="B55" s="15"/>
      <c r="C55" s="16">
        <f aca="true" t="shared" si="12" ref="C55:Q55">SUMSQ(C40:C50)</f>
        <v>5732.565590690001</v>
      </c>
      <c r="D55" s="16">
        <f t="shared" si="12"/>
        <v>490.15291486999996</v>
      </c>
      <c r="E55" s="16">
        <f t="shared" si="12"/>
        <v>195.88174579999998</v>
      </c>
      <c r="F55" s="16">
        <f t="shared" si="12"/>
        <v>14.26108852</v>
      </c>
      <c r="G55" s="16">
        <f t="shared" si="12"/>
        <v>19.37458892</v>
      </c>
      <c r="H55" s="16">
        <f t="shared" si="12"/>
        <v>11671.074464179997</v>
      </c>
      <c r="I55" s="16">
        <f t="shared" si="12"/>
        <v>23.73647112</v>
      </c>
      <c r="J55" s="16">
        <f t="shared" si="12"/>
        <v>16.419101570000002</v>
      </c>
      <c r="K55" s="16">
        <f t="shared" si="12"/>
        <v>33.10215171</v>
      </c>
      <c r="L55" s="16">
        <f>SUMSQ(L40:L45)</f>
        <v>0.5599468500000001</v>
      </c>
      <c r="M55" s="16">
        <f>SUMSQ(M40:M45)</f>
        <v>2.5085295000000003</v>
      </c>
      <c r="N55" s="16">
        <f t="shared" si="12"/>
        <v>28082</v>
      </c>
      <c r="O55" s="16">
        <f>SUMSQ(O40:O50)</f>
        <v>362827</v>
      </c>
      <c r="P55" s="16">
        <f>SUMSQ(P40:P45)</f>
        <v>11307</v>
      </c>
      <c r="Q55" s="16">
        <f t="shared" si="12"/>
        <v>99590</v>
      </c>
      <c r="R55" s="2"/>
    </row>
    <row r="56" spans="1:18" ht="12.75" hidden="1">
      <c r="A56" s="14"/>
      <c r="B56" s="15"/>
      <c r="C56" s="16">
        <f aca="true" t="shared" si="13" ref="C56:O56">SUMSQ(C3:C25)</f>
        <v>98411.90564567999</v>
      </c>
      <c r="D56" s="16">
        <f t="shared" si="13"/>
        <v>4294.45642016</v>
      </c>
      <c r="E56" s="16">
        <f t="shared" si="13"/>
        <v>632.8262969699999</v>
      </c>
      <c r="F56" s="16">
        <f t="shared" si="13"/>
        <v>0.27697138</v>
      </c>
      <c r="G56" s="16">
        <f t="shared" si="13"/>
        <v>49.92071829000001</v>
      </c>
      <c r="H56" s="16">
        <f t="shared" si="13"/>
        <v>165.52230944000002</v>
      </c>
      <c r="I56" s="16">
        <f t="shared" si="13"/>
        <v>392.88138308999993</v>
      </c>
      <c r="J56" s="16">
        <f t="shared" si="13"/>
        <v>87.42819572</v>
      </c>
      <c r="K56" s="16">
        <f t="shared" si="13"/>
        <v>10.43333855</v>
      </c>
      <c r="L56" s="16">
        <f t="shared" si="13"/>
        <v>6.0045</v>
      </c>
      <c r="M56" s="16">
        <f t="shared" si="13"/>
        <v>20.343424149999997</v>
      </c>
      <c r="N56" s="16">
        <f t="shared" si="13"/>
        <v>172609</v>
      </c>
      <c r="O56" s="16">
        <f t="shared" si="13"/>
        <v>1294937</v>
      </c>
      <c r="P56" s="16">
        <f>SUMSQ(Q3:Q25)</f>
        <v>420488</v>
      </c>
      <c r="Q56" s="16">
        <f>SUMSQ(P3:P25)</f>
        <v>262248</v>
      </c>
      <c r="R56" s="2"/>
    </row>
    <row r="57" spans="1:18" ht="12.75" hidden="1">
      <c r="A57" s="14"/>
      <c r="B57" s="15"/>
      <c r="C57" s="16">
        <f>(C55+C56)*(23+11)/((23*11)*(23+11-2))</f>
        <v>437.3656153701309</v>
      </c>
      <c r="D57" s="16">
        <f aca="true" t="shared" si="14" ref="D57:Q57">(D55+D56)*(23+11)/((23*11)*(23+11-2))</f>
        <v>20.093468057191203</v>
      </c>
      <c r="E57" s="16">
        <f t="shared" si="14"/>
        <v>3.4802462270479246</v>
      </c>
      <c r="F57" s="16">
        <f t="shared" si="14"/>
        <v>0.061054105311264824</v>
      </c>
      <c r="G57" s="16">
        <f t="shared" si="14"/>
        <v>0.29101290083250986</v>
      </c>
      <c r="H57" s="16">
        <f t="shared" si="14"/>
        <v>49.70902795245553</v>
      </c>
      <c r="I57" s="16">
        <f t="shared" si="14"/>
        <v>1.749630316593379</v>
      </c>
      <c r="J57" s="16">
        <f t="shared" si="14"/>
        <v>0.4361176022554348</v>
      </c>
      <c r="K57" s="16">
        <f t="shared" si="14"/>
        <v>0.18283185138833993</v>
      </c>
      <c r="L57" s="16">
        <f>(L55+L56)*(23+6)/((23*6)*(23+6-2))</f>
        <v>0.051092044726247995</v>
      </c>
      <c r="M57" s="16">
        <f>(M55+M56)*(23+6)/((23*6)*(23+6-2))</f>
        <v>0.17786007940150295</v>
      </c>
      <c r="N57" s="16">
        <f t="shared" si="14"/>
        <v>842.8228754940711</v>
      </c>
      <c r="O57" s="16">
        <f t="shared" si="14"/>
        <v>6961.953557312253</v>
      </c>
      <c r="P57" s="16">
        <f>(P55+P56)*(23+6)/((23*6)*(23+6-2))</f>
        <v>3360.7232957595274</v>
      </c>
      <c r="Q57" s="16">
        <f t="shared" si="14"/>
        <v>1519.576581027668</v>
      </c>
      <c r="R57" s="2"/>
    </row>
    <row r="58" spans="1:18" ht="12.75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2"/>
    </row>
    <row r="59" spans="1:18" ht="12.75">
      <c r="A59" s="14" t="str">
        <f>Mudstones!A97</f>
        <v>Mean difference</v>
      </c>
      <c r="B59" s="15"/>
      <c r="C59" s="16">
        <f aca="true" t="shared" si="15" ref="C59:O59">+(C52-C27)/SQRT(C57)</f>
        <v>-2.0861909723765595</v>
      </c>
      <c r="D59" s="16">
        <f t="shared" si="15"/>
        <v>-1.585795337346848</v>
      </c>
      <c r="E59" s="16">
        <f t="shared" si="15"/>
        <v>-0.6647801166072639</v>
      </c>
      <c r="F59" s="16">
        <f t="shared" si="15"/>
        <v>3.4486621900913743</v>
      </c>
      <c r="G59" s="41">
        <f t="shared" si="15"/>
        <v>-0.004257691918872072</v>
      </c>
      <c r="H59" s="16">
        <f t="shared" si="15"/>
        <v>4.171347413780954</v>
      </c>
      <c r="I59" s="16">
        <f t="shared" si="15"/>
        <v>-1.9155359593683918</v>
      </c>
      <c r="J59" s="16">
        <f t="shared" si="15"/>
        <v>-1.0956942844678637</v>
      </c>
      <c r="K59" s="16">
        <f t="shared" si="15"/>
        <v>1.2037840464806366</v>
      </c>
      <c r="L59" s="16">
        <f t="shared" si="15"/>
        <v>-0.2757573652221021</v>
      </c>
      <c r="M59" s="16">
        <f t="shared" si="15"/>
        <v>-0.8057933736283992</v>
      </c>
      <c r="N59" s="16">
        <f t="shared" si="15"/>
        <v>-1.2268297850294307</v>
      </c>
      <c r="O59" s="16">
        <f t="shared" si="15"/>
        <v>-0.6962611466123177</v>
      </c>
      <c r="P59" s="16">
        <f>+(P52-P28)/SQRT(P57)</f>
        <v>0.14725916950206452</v>
      </c>
      <c r="Q59" s="16">
        <f>+(Q52-Q28)/SQRT(Q57)</f>
        <v>1.5310759500993065</v>
      </c>
      <c r="R59" s="2"/>
    </row>
    <row r="60" spans="1:18" ht="12.75">
      <c r="A60" s="14" t="str">
        <f>Mudstones!A98</f>
        <v>Degrees of Freedom</v>
      </c>
      <c r="B60" s="15"/>
      <c r="C60" s="17">
        <v>32</v>
      </c>
      <c r="D60" s="17">
        <v>32</v>
      </c>
      <c r="E60" s="17">
        <v>32</v>
      </c>
      <c r="F60" s="17">
        <v>32</v>
      </c>
      <c r="G60" s="17">
        <v>32</v>
      </c>
      <c r="H60" s="17">
        <v>32</v>
      </c>
      <c r="I60" s="17">
        <v>32</v>
      </c>
      <c r="J60" s="17">
        <v>32</v>
      </c>
      <c r="K60" s="17">
        <v>32</v>
      </c>
      <c r="L60" s="17">
        <v>14</v>
      </c>
      <c r="M60" s="17">
        <v>14</v>
      </c>
      <c r="N60" s="17">
        <v>32</v>
      </c>
      <c r="O60" s="17">
        <v>32</v>
      </c>
      <c r="P60" s="17">
        <v>20</v>
      </c>
      <c r="Q60" s="17">
        <v>32</v>
      </c>
      <c r="R60" s="2"/>
    </row>
    <row r="61" spans="1:18" ht="12.75">
      <c r="A61" s="14" t="str">
        <f>Mudstones!A99</f>
        <v>Confidence interval</v>
      </c>
      <c r="B61" s="15"/>
      <c r="C61" s="42">
        <v>0.05</v>
      </c>
      <c r="D61" s="42">
        <v>0.2</v>
      </c>
      <c r="E61" s="42">
        <v>0.5</v>
      </c>
      <c r="F61" s="43">
        <v>0.001</v>
      </c>
      <c r="G61" s="42">
        <v>0.7</v>
      </c>
      <c r="H61" s="43">
        <v>0.001</v>
      </c>
      <c r="I61" s="42">
        <v>0.1</v>
      </c>
      <c r="J61" s="42">
        <v>0.3</v>
      </c>
      <c r="K61" s="42">
        <v>0.3</v>
      </c>
      <c r="L61" s="42">
        <v>0.7</v>
      </c>
      <c r="M61" s="42">
        <v>0.3</v>
      </c>
      <c r="N61" s="42">
        <v>0.3</v>
      </c>
      <c r="O61" s="42">
        <v>0.3</v>
      </c>
      <c r="P61" s="42">
        <v>0.7</v>
      </c>
      <c r="Q61" s="42">
        <v>0.2</v>
      </c>
      <c r="R61" s="12"/>
    </row>
    <row r="62" spans="1:18" ht="12.75">
      <c r="A62" s="20" t="s">
        <v>128</v>
      </c>
      <c r="B62" s="21"/>
      <c r="C62" s="24">
        <f>C27/C52</f>
        <v>3.049353381890163</v>
      </c>
      <c r="D62" s="24">
        <f>D27/D52</f>
        <v>2.1015425999663004</v>
      </c>
      <c r="E62" s="24">
        <f>E27/E52</f>
        <v>1.3385059723217765</v>
      </c>
      <c r="F62" s="24">
        <f>-1/(F27/F52)</f>
        <v>-11.959008560216343</v>
      </c>
      <c r="G62" s="24">
        <f>G27/G52</f>
        <v>1.0019203162920545</v>
      </c>
      <c r="H62" s="24">
        <f>-1/(H27/H52)</f>
        <v>-13.741116062851521</v>
      </c>
      <c r="I62" s="24">
        <f>I27/I52</f>
        <v>2.907525079034071</v>
      </c>
      <c r="J62" s="24">
        <f>J27/J52</f>
        <v>1.6642796519300704</v>
      </c>
      <c r="K62" s="24">
        <f>-1/(K27/K52)</f>
        <v>-1.8072452044222527</v>
      </c>
      <c r="L62" s="24">
        <f aca="true" t="shared" si="16" ref="L62:Q62">L27/L52</f>
        <v>1.208895556211649</v>
      </c>
      <c r="M62" s="24">
        <f t="shared" si="16"/>
        <v>1.5800812842918104</v>
      </c>
      <c r="N62" s="24">
        <f t="shared" si="16"/>
        <v>1.812826988995129</v>
      </c>
      <c r="O62" s="24">
        <f t="shared" si="16"/>
        <v>1.356808195567208</v>
      </c>
      <c r="P62" s="24">
        <f t="shared" si="16"/>
        <v>3.1916916035909173</v>
      </c>
      <c r="Q62" s="24">
        <f t="shared" si="16"/>
        <v>1.5565413533834587</v>
      </c>
      <c r="R62" s="2"/>
    </row>
    <row r="63" spans="2:18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</sheetData>
  <sheetProtection/>
  <printOptions/>
  <pageMargins left="0.82" right="0.76" top="1" bottom="1" header="0.4921259845" footer="0.492125984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6384" width="11.421875" style="0" customWidth="1"/>
  </cols>
  <sheetData>
    <row r="2" spans="2:5" ht="12.75">
      <c r="B2">
        <f>0.2*1000</f>
        <v>200</v>
      </c>
      <c r="C2">
        <v>0.5</v>
      </c>
      <c r="D2">
        <v>0.2</v>
      </c>
      <c r="E2">
        <v>0.5</v>
      </c>
    </row>
    <row r="3" spans="2:5" ht="12.75">
      <c r="B3">
        <v>0.2</v>
      </c>
      <c r="C3">
        <v>0.8</v>
      </c>
      <c r="D3">
        <v>0.2</v>
      </c>
      <c r="E3">
        <v>0.8</v>
      </c>
    </row>
    <row r="4" spans="2:5" ht="12.75">
      <c r="B4">
        <v>0.2</v>
      </c>
      <c r="C4">
        <v>0.5</v>
      </c>
      <c r="D4">
        <v>0.2</v>
      </c>
      <c r="E4">
        <v>0.5</v>
      </c>
    </row>
    <row r="5" spans="2:5" ht="12.75">
      <c r="B5">
        <v>0.2</v>
      </c>
      <c r="C5">
        <v>0.8</v>
      </c>
      <c r="D5">
        <v>0.2</v>
      </c>
      <c r="E5">
        <v>0.8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Luchi</dc:creator>
  <cp:keywords/>
  <dc:description/>
  <cp:lastModifiedBy>melissa lester</cp:lastModifiedBy>
  <cp:lastPrinted>1999-01-29T01:05:13Z</cp:lastPrinted>
  <dcterms:created xsi:type="dcterms:W3CDTF">1998-06-21T19:49:00Z</dcterms:created>
  <dcterms:modified xsi:type="dcterms:W3CDTF">2015-10-20T20:07:04Z</dcterms:modified>
  <cp:category/>
  <cp:version/>
  <cp:contentType/>
  <cp:contentStatus/>
</cp:coreProperties>
</file>