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65" yWindow="65461" windowWidth="24075" windowHeight="1587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<sst xmlns="http://schemas.openxmlformats.org/spreadsheetml/2006/main" count="559" uniqueCount="275">
  <si>
    <t>Unstable Lithic Fragments</t>
  </si>
  <si>
    <t>Total Siliciclastic Lithic Fragments</t>
  </si>
  <si>
    <t xml:space="preserve">Carbonate Lithics </t>
  </si>
  <si>
    <t>Sedimentary Lithics</t>
  </si>
  <si>
    <t>Volcanic Lithics</t>
  </si>
  <si>
    <t>Metamorphic Lithics</t>
  </si>
  <si>
    <t>Unknown</t>
  </si>
  <si>
    <t>Cement</t>
  </si>
  <si>
    <t>Carbonate Cement</t>
  </si>
  <si>
    <t>Silica Cement</t>
  </si>
  <si>
    <t xml:space="preserve">Other Cement </t>
  </si>
  <si>
    <t xml:space="preserve">Matrix </t>
  </si>
  <si>
    <t xml:space="preserve">Epoxy </t>
  </si>
  <si>
    <t>Plutonic Lithics</t>
  </si>
  <si>
    <t>P/F</t>
  </si>
  <si>
    <t>%Lp/Grains</t>
  </si>
  <si>
    <t>% NOD</t>
  </si>
  <si>
    <t>QtFL</t>
  </si>
  <si>
    <t>QmPK</t>
  </si>
  <si>
    <t>QmFLt</t>
  </si>
  <si>
    <t>QpLvLs</t>
  </si>
  <si>
    <t>Qt</t>
  </si>
  <si>
    <t>Qm</t>
  </si>
  <si>
    <t>Qp</t>
  </si>
  <si>
    <t>Qpu</t>
  </si>
  <si>
    <t>P</t>
  </si>
  <si>
    <t>K</t>
  </si>
  <si>
    <t>M</t>
  </si>
  <si>
    <t>Lt</t>
  </si>
  <si>
    <t>Lc</t>
  </si>
  <si>
    <t>Ls</t>
  </si>
  <si>
    <t>Lv</t>
  </si>
  <si>
    <t>Lm</t>
  </si>
  <si>
    <t>Unk</t>
  </si>
  <si>
    <t>Cem</t>
  </si>
  <si>
    <t>Cemc</t>
  </si>
  <si>
    <t>Cemsi</t>
  </si>
  <si>
    <t>Cemu</t>
  </si>
  <si>
    <t>Mat</t>
  </si>
  <si>
    <t>Epo</t>
  </si>
  <si>
    <t>U. Stewarts Pt./   L. Anchor Bay</t>
  </si>
  <si>
    <t>STE1</t>
  </si>
  <si>
    <t>Stewarts Pt.</t>
  </si>
  <si>
    <t>SB02</t>
  </si>
  <si>
    <t>Stewarts Point</t>
  </si>
  <si>
    <t>BP15</t>
  </si>
  <si>
    <t>SMSS</t>
  </si>
  <si>
    <t>SMS1</t>
  </si>
  <si>
    <t>SM19</t>
  </si>
  <si>
    <t>SM19</t>
  </si>
  <si>
    <t>SM19</t>
  </si>
  <si>
    <t>SM19</t>
  </si>
  <si>
    <t>L. Stewarts Point</t>
  </si>
  <si>
    <t xml:space="preserve">PB07 </t>
  </si>
  <si>
    <t>PB06</t>
  </si>
  <si>
    <t>PB06</t>
  </si>
  <si>
    <t>PB06</t>
  </si>
  <si>
    <t>Avg</t>
  </si>
  <si>
    <t>Avg</t>
  </si>
  <si>
    <t>Stdev</t>
  </si>
  <si>
    <t>Stdev</t>
  </si>
  <si>
    <t>* Bold Font: Average or Standard Deviation Values for stratigraphic units or subsets within them</t>
  </si>
  <si>
    <t># Italic Font: Samples with duplicate counts</t>
  </si>
  <si>
    <t>@ Bold Italic Font: Average values for duplicate counts</t>
  </si>
  <si>
    <t>Stdev</t>
  </si>
  <si>
    <t>U. Anchor Bay</t>
  </si>
  <si>
    <t>WB03</t>
  </si>
  <si>
    <t>M. Anchor Bay</t>
  </si>
  <si>
    <t>SH17</t>
  </si>
  <si>
    <t>Anchor Bay</t>
  </si>
  <si>
    <t>SBSS</t>
  </si>
  <si>
    <r>
      <t>Anchor Bay</t>
    </r>
    <r>
      <rPr>
        <b/>
        <i/>
        <vertAlign val="superscript"/>
        <sz val="11"/>
        <rFont val="Times New Roman"/>
        <family val="0"/>
      </rPr>
      <t>#</t>
    </r>
  </si>
  <si>
    <t>SBSSb</t>
  </si>
  <si>
    <r>
      <t>Anchor Bay</t>
    </r>
    <r>
      <rPr>
        <b/>
        <i/>
        <vertAlign val="superscript"/>
        <sz val="11"/>
        <rFont val="Times New Roman"/>
        <family val="0"/>
      </rPr>
      <t>@</t>
    </r>
  </si>
  <si>
    <t>AN20</t>
  </si>
  <si>
    <t>L. Anchor Bay</t>
  </si>
  <si>
    <t>SB16</t>
  </si>
  <si>
    <t>SB10</t>
  </si>
  <si>
    <t>SB09</t>
  </si>
  <si>
    <t>SB09</t>
  </si>
  <si>
    <t>SB09</t>
  </si>
  <si>
    <t>SB09</t>
  </si>
  <si>
    <t xml:space="preserve">Low P/F Average </t>
  </si>
  <si>
    <t>Low P/F Avg</t>
  </si>
  <si>
    <t>Low P/F Avg</t>
  </si>
  <si>
    <t>Low P/F Avg</t>
  </si>
  <si>
    <t xml:space="preserve">Low P/F Stdev </t>
  </si>
  <si>
    <t xml:space="preserve">High P/F Average </t>
  </si>
  <si>
    <t>High P/F Avg</t>
  </si>
  <si>
    <t>High P/F Avg</t>
  </si>
  <si>
    <t>High P/F Avg</t>
  </si>
  <si>
    <t>High P/F Avg</t>
  </si>
  <si>
    <t xml:space="preserve">High P/F Stdev </t>
  </si>
  <si>
    <t>Avg</t>
  </si>
  <si>
    <t>Avg</t>
  </si>
  <si>
    <t>Avg</t>
  </si>
  <si>
    <t>Avg</t>
  </si>
  <si>
    <t>Stdev</t>
  </si>
  <si>
    <t>Stdev</t>
  </si>
  <si>
    <t xml:space="preserve"> Appendix Table A3: Petrographic Data Summary, Page 2</t>
  </si>
  <si>
    <t xml:space="preserve"> Appendix Table A3: Petrographic Data Summary, Page 4</t>
  </si>
  <si>
    <t xml:space="preserve"> Appendix Table A3: Petrographic Data Summary, Page 6</t>
  </si>
  <si>
    <t xml:space="preserve"> Appendix Table A3: Petrographic Data Summary, Page 8</t>
  </si>
  <si>
    <t xml:space="preserve"> Appendix Table A3: Petrographic Data Summary, Page 10</t>
  </si>
  <si>
    <t xml:space="preserve"> Appendix Table A3: Petrographic Data Summary, Page 12</t>
  </si>
  <si>
    <t>Monocrystalline Quartz</t>
  </si>
  <si>
    <t>Total Polycrystalline Quartz</t>
  </si>
  <si>
    <t>Chert</t>
  </si>
  <si>
    <t>Feldspar</t>
  </si>
  <si>
    <t xml:space="preserve">Plagioclase </t>
  </si>
  <si>
    <t>K-feldspar</t>
  </si>
  <si>
    <t>Micas</t>
  </si>
  <si>
    <t>Micas: Biotite</t>
  </si>
  <si>
    <t>Non-Opaque Dense Minerals</t>
  </si>
  <si>
    <t xml:space="preserve">Opaque </t>
  </si>
  <si>
    <t>Altered to Chlorite</t>
  </si>
  <si>
    <t>L</t>
  </si>
  <si>
    <t>Lt</t>
  </si>
  <si>
    <t>Lc</t>
  </si>
  <si>
    <t>Ls</t>
  </si>
  <si>
    <t>Lv</t>
  </si>
  <si>
    <t>Lm</t>
  </si>
  <si>
    <t>Unk</t>
  </si>
  <si>
    <t>Cem</t>
  </si>
  <si>
    <t>Cemc</t>
  </si>
  <si>
    <t>Cemsi</t>
  </si>
  <si>
    <t>Cemu</t>
  </si>
  <si>
    <t>Mat</t>
  </si>
  <si>
    <t>Epo</t>
  </si>
  <si>
    <t>N</t>
  </si>
  <si>
    <t>N</t>
  </si>
  <si>
    <t>Lp</t>
  </si>
  <si>
    <r>
      <t>=</t>
    </r>
    <r>
      <rPr>
        <b/>
        <sz val="10"/>
        <rFont val="Times New Roman"/>
        <family val="0"/>
      </rPr>
      <t>AI4</t>
    </r>
    <r>
      <rPr>
        <b/>
        <sz val="10"/>
        <rFont val="Times New Roman"/>
        <family val="0"/>
      </rPr>
      <t>/</t>
    </r>
    <r>
      <rPr>
        <b/>
        <sz val="10"/>
        <rFont val="Times New Roman"/>
        <family val="0"/>
      </rPr>
      <t>(</t>
    </r>
    <r>
      <rPr>
        <b/>
        <sz val="10"/>
        <rFont val="Times New Roman"/>
        <family val="0"/>
      </rPr>
      <t>Qt+F+M+NOD+Op+Chl+L+Lc+Unk</t>
    </r>
    <r>
      <rPr>
        <b/>
        <sz val="10"/>
        <rFont val="Times New Roman"/>
        <family val="0"/>
      </rPr>
      <t>)</t>
    </r>
  </si>
  <si>
    <r>
      <t>=(NOD/N</t>
    </r>
    <r>
      <rPr>
        <b/>
        <sz val="10"/>
        <rFont val="Times New Roman"/>
        <family val="0"/>
      </rPr>
      <t>)*100</t>
    </r>
  </si>
  <si>
    <r>
      <t>=(Lt/N</t>
    </r>
    <r>
      <rPr>
        <b/>
        <sz val="10"/>
        <rFont val="Times New Roman"/>
        <family val="0"/>
      </rPr>
      <t>)*100</t>
    </r>
  </si>
  <si>
    <t>Qt</t>
  </si>
  <si>
    <t>F</t>
  </si>
  <si>
    <t>L</t>
  </si>
  <si>
    <t>Qm</t>
  </si>
  <si>
    <t>P</t>
  </si>
  <si>
    <t>K</t>
  </si>
  <si>
    <t>Lt</t>
  </si>
  <si>
    <t>Qp</t>
  </si>
  <si>
    <t>Lv</t>
  </si>
  <si>
    <t>Ls</t>
  </si>
  <si>
    <t>=Qm+Qp+Qpch</t>
  </si>
  <si>
    <t>=Qpu+Qpch</t>
  </si>
  <si>
    <t>=Qpu+Qpch</t>
  </si>
  <si>
    <t>=P+K</t>
  </si>
  <si>
    <t>=P+K</t>
  </si>
  <si>
    <t>=Mb+Mmu+Mu</t>
  </si>
  <si>
    <t>=Mb+Mmu+Mu</t>
  </si>
  <si>
    <t>=NODp+NODo+NODu</t>
  </si>
  <si>
    <t>=Ls+Lv+Lm</t>
  </si>
  <si>
    <t>=Ls+Lv+Lm</t>
  </si>
  <si>
    <t>=L+Qp+Qpch</t>
  </si>
  <si>
    <t>=L+Qp+Qpch</t>
  </si>
  <si>
    <t>=Cemc+Cemsi+Cemu</t>
  </si>
  <si>
    <t>=P/F</t>
  </si>
  <si>
    <t>=Qt/(Qt+F+L)</t>
  </si>
  <si>
    <t>=F/(Qt+F+L)</t>
  </si>
  <si>
    <t>=L/(Qt+F+L)</t>
  </si>
  <si>
    <t>=Qm/(Qm+P+K)</t>
  </si>
  <si>
    <t>=P/(Qm+P+K)</t>
  </si>
  <si>
    <t>=K/(Qm+P+K)</t>
  </si>
  <si>
    <t>=Qm/(Qm+F+Lt)</t>
  </si>
  <si>
    <t>=F/(Qm+F+Lt)</t>
  </si>
  <si>
    <t>=Lt/(Qm+F+Lt)</t>
  </si>
  <si>
    <t>=Qp/(Qp+Lv+Ls)</t>
  </si>
  <si>
    <t>=Lv/(Qp+Lv+Ls)</t>
  </si>
  <si>
    <t>=Ls/(Qp+Lv+Ls)</t>
  </si>
  <si>
    <t>E. German Rancho</t>
  </si>
  <si>
    <t>ST08</t>
  </si>
  <si>
    <t>STU1</t>
  </si>
  <si>
    <t>STU2</t>
  </si>
  <si>
    <t>GC1B</t>
  </si>
  <si>
    <t>GCV2</t>
  </si>
  <si>
    <t>GCV1</t>
  </si>
  <si>
    <t>GCV1</t>
  </si>
  <si>
    <t>SC18</t>
  </si>
  <si>
    <t>SC18</t>
  </si>
  <si>
    <t>WP11</t>
  </si>
  <si>
    <t>RP12</t>
  </si>
  <si>
    <t xml:space="preserve">Average* </t>
  </si>
  <si>
    <t>Avg</t>
  </si>
  <si>
    <t>Avg</t>
  </si>
  <si>
    <t>Standard Deviation</t>
  </si>
  <si>
    <t>Stdev</t>
  </si>
  <si>
    <t>Stdev</t>
  </si>
  <si>
    <t>P. German Rancho</t>
  </si>
  <si>
    <t>GP01</t>
  </si>
  <si>
    <t>GPB1</t>
  </si>
  <si>
    <t>WB05</t>
  </si>
  <si>
    <t xml:space="preserve">Average </t>
  </si>
  <si>
    <t>Non-Opaque Dense Minerals: Pyroxene</t>
  </si>
  <si>
    <t>Non-Opaque Dense Minerals: Olivine</t>
  </si>
  <si>
    <t>Non-Opaque Dense Minerals: Olivine</t>
  </si>
  <si>
    <t>Non-Opaque Dense Minerals: Undifferentiated</t>
  </si>
  <si>
    <t>Non-Opaque Dense Minerals: Undifferentiated</t>
  </si>
  <si>
    <t xml:space="preserve">Opaque </t>
  </si>
  <si>
    <t>Altered to Chlorite</t>
  </si>
  <si>
    <t>Unstable Lithic Fragments</t>
  </si>
  <si>
    <t>Total Siliciclastic Lithic Fragments</t>
  </si>
  <si>
    <t xml:space="preserve">Carbonate Lithics </t>
  </si>
  <si>
    <t>Sedimentary Lithics</t>
  </si>
  <si>
    <t>Volcanic Lithics</t>
  </si>
  <si>
    <t>Metamorphic Lithics</t>
  </si>
  <si>
    <t>Unknown</t>
  </si>
  <si>
    <t>Cement</t>
  </si>
  <si>
    <t>Carbonate Cement</t>
  </si>
  <si>
    <t>Silica Cement</t>
  </si>
  <si>
    <t xml:space="preserve">Other Cement </t>
  </si>
  <si>
    <t xml:space="preserve">Matrix </t>
  </si>
  <si>
    <t xml:space="preserve">Epoxy </t>
  </si>
  <si>
    <t>Total Count</t>
  </si>
  <si>
    <t>Plutonic Lithics</t>
  </si>
  <si>
    <t>P/F</t>
  </si>
  <si>
    <t>%Lp/Grains</t>
  </si>
  <si>
    <t>% NOD</t>
  </si>
  <si>
    <t>% L</t>
  </si>
  <si>
    <t>QtFL</t>
  </si>
  <si>
    <t>QmPK</t>
  </si>
  <si>
    <t>QmFLt</t>
  </si>
  <si>
    <t>QpLvLs</t>
  </si>
  <si>
    <t>Qt</t>
  </si>
  <si>
    <t>Qm</t>
  </si>
  <si>
    <t>Qp</t>
  </si>
  <si>
    <t>Qpu</t>
  </si>
  <si>
    <t>Qpch</t>
  </si>
  <si>
    <t>F</t>
  </si>
  <si>
    <t>F</t>
  </si>
  <si>
    <t>P</t>
  </si>
  <si>
    <t>K</t>
  </si>
  <si>
    <t>M</t>
  </si>
  <si>
    <t>Mb</t>
  </si>
  <si>
    <t>Mmu</t>
  </si>
  <si>
    <t>Mu</t>
  </si>
  <si>
    <t>NOD</t>
  </si>
  <si>
    <t>NODp</t>
  </si>
  <si>
    <t>NODo</t>
  </si>
  <si>
    <t>NODu</t>
  </si>
  <si>
    <t>Op</t>
  </si>
  <si>
    <t>Chl</t>
  </si>
  <si>
    <t xml:space="preserve"> Appendix Table A3: Petrographic Data Summary, Page 1</t>
  </si>
  <si>
    <t xml:space="preserve"> Appendix Table A3: Petrographic Data Summary, Page 3</t>
  </si>
  <si>
    <t xml:space="preserve"> Appendix Table A3: Petrographic Data Summary, Page 5</t>
  </si>
  <si>
    <t xml:space="preserve"> Appendix Table A3: Petrographic Data Summary, Page 7</t>
  </si>
  <si>
    <t xml:space="preserve"> Appendix Table A3: Petrographic Data Summary, Page 9</t>
  </si>
  <si>
    <t xml:space="preserve"> Appendix Table A3: Petrographic Data Summary, Page 11</t>
  </si>
  <si>
    <t>Point Count Results</t>
  </si>
  <si>
    <t>Point Count Results</t>
  </si>
  <si>
    <t>Point Count Results</t>
  </si>
  <si>
    <t>Calculated Proportions</t>
  </si>
  <si>
    <t>Calculated Proportions</t>
  </si>
  <si>
    <t>Recalculated Parameters (Gazzi-Dickinson)</t>
  </si>
  <si>
    <t>Recalculated Parameters (Gazzi-Dickinson)</t>
  </si>
  <si>
    <t>Recalculated Parameters (Gazzi-Dickinson)</t>
  </si>
  <si>
    <t>Total Quartz</t>
  </si>
  <si>
    <t>Total Quartz</t>
  </si>
  <si>
    <t>Monocrystalline Quartz</t>
  </si>
  <si>
    <t>Total Polycrystalline Quartz</t>
  </si>
  <si>
    <t>Undifferentiated Polycrystalline Quartz</t>
  </si>
  <si>
    <t>Undifferentiated Polycrystalline Quartz</t>
  </si>
  <si>
    <t>Chert</t>
  </si>
  <si>
    <t>Feldspar</t>
  </si>
  <si>
    <t xml:space="preserve">Plagioclase </t>
  </si>
  <si>
    <t>K-feldspar</t>
  </si>
  <si>
    <t>Micas</t>
  </si>
  <si>
    <t>Micas: Biotite</t>
  </si>
  <si>
    <t>Micas: Muscovite</t>
  </si>
  <si>
    <t>Micas: Muscovite</t>
  </si>
  <si>
    <t>Micas: Undifferentiated</t>
  </si>
  <si>
    <t>Micas: Undifferentiated</t>
  </si>
  <si>
    <t>Non-Opaque Dense Minerals</t>
  </si>
  <si>
    <t>Non-Opaque Dense Minerals: Pyroxene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</si>
</sst>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Times New Roman"/>
      <family val="0"/>
    </font>
    <font>
      <sz val="8"/>
      <name val="Verdan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10"/>
      <name val="Times"/>
      <family val="0"/>
    </font>
    <font>
      <b/>
      <sz val="10"/>
      <name val="Arial"/>
      <family val="0"/>
    </font>
    <font>
      <b/>
      <sz val="11"/>
      <name val="Times New Roman"/>
      <family val="0"/>
    </font>
    <font>
      <sz val="14"/>
      <name val="Times New Roman"/>
      <family val="0"/>
    </font>
    <font>
      <b/>
      <sz val="10"/>
      <color indexed="10"/>
      <name val="Times New Roman"/>
      <family val="0"/>
    </font>
    <font>
      <sz val="9"/>
      <name val="Times New Roman"/>
      <family val="0"/>
    </font>
    <font>
      <b/>
      <sz val="9"/>
      <name val="Times New Roman"/>
      <family val="0"/>
    </font>
    <font>
      <b/>
      <sz val="9"/>
      <color indexed="10"/>
      <name val="Times New Roman"/>
      <family val="0"/>
    </font>
    <font>
      <sz val="9"/>
      <color indexed="10"/>
      <name val="Times New Roman"/>
      <family val="0"/>
    </font>
    <font>
      <i/>
      <sz val="9"/>
      <name val="Times New Roman"/>
      <family val="0"/>
    </font>
    <font>
      <b/>
      <i/>
      <vertAlign val="superscript"/>
      <sz val="11"/>
      <name val="Times New Roman"/>
      <family val="0"/>
    </font>
    <font>
      <b/>
      <i/>
      <sz val="9"/>
      <name val="Times New Roman"/>
      <family val="0"/>
    </font>
    <font>
      <b/>
      <i/>
      <sz val="9"/>
      <color indexed="10"/>
      <name val="Times New Roman"/>
      <family val="0"/>
    </font>
    <font>
      <sz val="10"/>
      <color indexed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7" fillId="0" borderId="0" xfId="0" applyFont="1" applyAlignment="1">
      <alignment/>
    </xf>
    <xf numFmtId="49" fontId="6" fillId="0" borderId="1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13" fillId="33" borderId="10" xfId="0" applyFont="1" applyFill="1" applyBorder="1" applyAlignment="1">
      <alignment vertical="center"/>
    </xf>
    <xf numFmtId="0" fontId="13" fillId="33" borderId="10" xfId="0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/>
    </xf>
    <xf numFmtId="1" fontId="13" fillId="33" borderId="10" xfId="0" applyNumberFormat="1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164" fontId="13" fillId="33" borderId="1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vertical="center"/>
    </xf>
    <xf numFmtId="1" fontId="14" fillId="33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2" fontId="14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0" fontId="14" fillId="33" borderId="10" xfId="0" applyFont="1" applyFill="1" applyBorder="1" applyAlignment="1">
      <alignment/>
    </xf>
    <xf numFmtId="0" fontId="13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1" fontId="13" fillId="0" borderId="10" xfId="0" applyNumberFormat="1" applyFont="1" applyFill="1" applyBorder="1" applyAlignment="1">
      <alignment horizontal="center" vertical="center" wrapText="1"/>
    </xf>
    <xf numFmtId="1" fontId="13" fillId="0" borderId="10" xfId="0" applyNumberFormat="1" applyFont="1" applyBorder="1" applyAlignment="1">
      <alignment/>
    </xf>
    <xf numFmtId="1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164" fontId="13" fillId="0" borderId="10" xfId="0" applyNumberFormat="1" applyFont="1" applyFill="1" applyBorder="1" applyAlignment="1">
      <alignment/>
    </xf>
    <xf numFmtId="1" fontId="13" fillId="0" borderId="10" xfId="0" applyNumberFormat="1" applyFont="1" applyBorder="1" applyAlignment="1">
      <alignment horizontal="right" wrapText="1"/>
    </xf>
    <xf numFmtId="1" fontId="13" fillId="0" borderId="10" xfId="0" applyNumberFormat="1" applyFont="1" applyFill="1" applyBorder="1" applyAlignment="1">
      <alignment horizontal="right" wrapText="1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/>
    </xf>
    <xf numFmtId="1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/>
    </xf>
    <xf numFmtId="164" fontId="14" fillId="0" borderId="10" xfId="0" applyNumberFormat="1" applyFont="1" applyFill="1" applyBorder="1" applyAlignment="1">
      <alignment/>
    </xf>
    <xf numFmtId="1" fontId="16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 vertical="center"/>
    </xf>
    <xf numFmtId="0" fontId="17" fillId="33" borderId="10" xfId="0" applyFont="1" applyFill="1" applyBorder="1" applyAlignment="1">
      <alignment horizontal="center" vertical="center"/>
    </xf>
    <xf numFmtId="1" fontId="17" fillId="33" borderId="10" xfId="0" applyNumberFormat="1" applyFont="1" applyFill="1" applyBorder="1" applyAlignment="1">
      <alignment/>
    </xf>
    <xf numFmtId="0" fontId="17" fillId="33" borderId="10" xfId="0" applyFont="1" applyFill="1" applyBorder="1" applyAlignment="1">
      <alignment/>
    </xf>
    <xf numFmtId="2" fontId="17" fillId="33" borderId="10" xfId="0" applyNumberFormat="1" applyFont="1" applyFill="1" applyBorder="1" applyAlignment="1">
      <alignment/>
    </xf>
    <xf numFmtId="164" fontId="17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1" fontId="19" fillId="33" borderId="10" xfId="0" applyNumberFormat="1" applyFont="1" applyFill="1" applyBorder="1" applyAlignment="1">
      <alignment horizontal="center" vertical="center" wrapText="1"/>
    </xf>
    <xf numFmtId="1" fontId="19" fillId="33" borderId="10" xfId="0" applyNumberFormat="1" applyFont="1" applyFill="1" applyBorder="1" applyAlignment="1">
      <alignment horizontal="right" vertical="center" wrapText="1"/>
    </xf>
    <xf numFmtId="1" fontId="19" fillId="33" borderId="10" xfId="0" applyNumberFormat="1" applyFont="1" applyFill="1" applyBorder="1" applyAlignment="1">
      <alignment/>
    </xf>
    <xf numFmtId="0" fontId="19" fillId="33" borderId="10" xfId="0" applyFont="1" applyFill="1" applyBorder="1" applyAlignment="1">
      <alignment/>
    </xf>
    <xf numFmtId="2" fontId="19" fillId="33" borderId="10" xfId="0" applyNumberFormat="1" applyFont="1" applyFill="1" applyBorder="1" applyAlignment="1">
      <alignment horizontal="right" vertical="center" wrapText="1"/>
    </xf>
    <xf numFmtId="164" fontId="19" fillId="33" borderId="10" xfId="0" applyNumberFormat="1" applyFont="1" applyFill="1" applyBorder="1" applyAlignment="1">
      <alignment horizontal="right" vertical="center" wrapText="1"/>
    </xf>
    <xf numFmtId="2" fontId="19" fillId="33" borderId="10" xfId="0" applyNumberFormat="1" applyFont="1" applyFill="1" applyBorder="1" applyAlignment="1">
      <alignment/>
    </xf>
    <xf numFmtId="0" fontId="20" fillId="0" borderId="0" xfId="0" applyFont="1" applyAlignment="1">
      <alignment/>
    </xf>
    <xf numFmtId="1" fontId="14" fillId="33" borderId="10" xfId="0" applyNumberFormat="1" applyFont="1" applyFill="1" applyBorder="1" applyAlignment="1">
      <alignment/>
    </xf>
    <xf numFmtId="1" fontId="15" fillId="33" borderId="10" xfId="0" applyNumberFormat="1" applyFont="1" applyFill="1" applyBorder="1" applyAlignment="1">
      <alignment/>
    </xf>
    <xf numFmtId="1" fontId="14" fillId="33" borderId="10" xfId="0" applyNumberFormat="1" applyFont="1" applyFill="1" applyBorder="1" applyAlignment="1">
      <alignment horizontal="right"/>
    </xf>
    <xf numFmtId="2" fontId="14" fillId="33" borderId="10" xfId="0" applyNumberFormat="1" applyFont="1" applyFill="1" applyBorder="1" applyAlignment="1">
      <alignment/>
    </xf>
    <xf numFmtId="164" fontId="14" fillId="33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/>
    </xf>
    <xf numFmtId="1" fontId="13" fillId="0" borderId="10" xfId="0" applyNumberFormat="1" applyFont="1" applyFill="1" applyBorder="1" applyAlignment="1">
      <alignment horizontal="center" wrapText="1"/>
    </xf>
    <xf numFmtId="1" fontId="13" fillId="0" borderId="10" xfId="0" applyNumberFormat="1" applyFont="1" applyBorder="1" applyAlignment="1">
      <alignment/>
    </xf>
    <xf numFmtId="1" fontId="13" fillId="0" borderId="10" xfId="0" applyNumberFormat="1" applyFont="1" applyFill="1" applyBorder="1" applyAlignment="1">
      <alignment/>
    </xf>
    <xf numFmtId="1" fontId="13" fillId="0" borderId="10" xfId="0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0" fontId="17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center" vertical="center"/>
    </xf>
    <xf numFmtId="1" fontId="17" fillId="0" borderId="10" xfId="0" applyNumberFormat="1" applyFont="1" applyFill="1" applyBorder="1" applyAlignment="1">
      <alignment horizontal="center" vertical="center" wrapText="1"/>
    </xf>
    <xf numFmtId="1" fontId="17" fillId="0" borderId="10" xfId="0" applyNumberFormat="1" applyFont="1" applyBorder="1" applyAlignment="1">
      <alignment/>
    </xf>
    <xf numFmtId="1" fontId="17" fillId="0" borderId="1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2" fontId="17" fillId="0" borderId="10" xfId="0" applyNumberFormat="1" applyFont="1" applyFill="1" applyBorder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right" vertical="center" wrapText="1"/>
    </xf>
    <xf numFmtId="1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2" fontId="19" fillId="0" borderId="10" xfId="0" applyNumberFormat="1" applyFont="1" applyFill="1" applyBorder="1" applyAlignment="1">
      <alignment horizontal="right" vertical="center" wrapText="1"/>
    </xf>
    <xf numFmtId="164" fontId="19" fillId="0" borderId="10" xfId="0" applyNumberFormat="1" applyFont="1" applyFill="1" applyBorder="1" applyAlignment="1">
      <alignment horizontal="right" vertical="center" wrapText="1"/>
    </xf>
    <xf numFmtId="2" fontId="19" fillId="0" borderId="1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1" fontId="14" fillId="0" borderId="10" xfId="0" applyNumberFormat="1" applyFont="1" applyBorder="1" applyAlignment="1">
      <alignment/>
    </xf>
    <xf numFmtId="0" fontId="21" fillId="0" borderId="0" xfId="0" applyFont="1" applyAlignment="1">
      <alignment/>
    </xf>
    <xf numFmtId="2" fontId="7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 quotePrefix="1">
      <alignment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6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4" fillId="33" borderId="10" xfId="0" applyFont="1" applyFill="1" applyBorder="1" applyAlignment="1">
      <alignment vertical="center"/>
    </xf>
    <xf numFmtId="0" fontId="14" fillId="33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4" fillId="0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60"/>
  <sheetViews>
    <sheetView tabSelected="1" zoomScalePageLayoutView="0" workbookViewId="0" topLeftCell="A1">
      <selection activeCell="A1" sqref="A1:J1"/>
    </sheetView>
  </sheetViews>
  <sheetFormatPr defaultColWidth="50.75390625" defaultRowHeight="12.75"/>
  <cols>
    <col min="1" max="1" width="10.75390625" style="10" customWidth="1"/>
    <col min="2" max="2" width="4.75390625" style="10" customWidth="1"/>
    <col min="3" max="3" width="11.125" style="10" customWidth="1"/>
    <col min="4" max="4" width="11.00390625" style="10" customWidth="1"/>
    <col min="5" max="5" width="10.125" style="99" customWidth="1"/>
    <col min="6" max="6" width="11.25390625" style="99" customWidth="1"/>
    <col min="7" max="7" width="4.75390625" style="99" customWidth="1"/>
    <col min="8" max="8" width="6.625" style="10" customWidth="1"/>
    <col min="9" max="9" width="7.875" style="10" customWidth="1"/>
    <col min="10" max="10" width="7.75390625" style="10" customWidth="1"/>
    <col min="11" max="11" width="9.375" style="10" customWidth="1"/>
    <col min="12" max="12" width="11.125" style="10" customWidth="1"/>
    <col min="13" max="13" width="5.375" style="10" customWidth="1"/>
    <col min="14" max="14" width="7.375" style="10" customWidth="1"/>
    <col min="15" max="15" width="11.25390625" style="10" customWidth="1"/>
    <col min="16" max="16" width="15.375" style="10" customWidth="1"/>
    <col min="17" max="17" width="11.375" style="10" customWidth="1"/>
    <col min="18" max="18" width="11.625" style="10" customWidth="1"/>
    <col min="19" max="19" width="13.00390625" style="10" customWidth="1"/>
    <col min="20" max="20" width="9.875" style="10" customWidth="1"/>
    <col min="21" max="21" width="6.00390625" style="10" customWidth="1"/>
    <col min="22" max="22" width="6.125" style="10" customWidth="1"/>
    <col min="23" max="23" width="8.875" style="10" customWidth="1"/>
    <col min="24" max="24" width="11.75390625" style="10" customWidth="1"/>
    <col min="25" max="25" width="7.75390625" style="10" customWidth="1"/>
    <col min="26" max="26" width="8.75390625" style="10" customWidth="1"/>
    <col min="27" max="27" width="6.25390625" style="10" customWidth="1"/>
    <col min="28" max="28" width="9.25390625" style="10" customWidth="1"/>
    <col min="29" max="29" width="7.00390625" style="10" customWidth="1"/>
    <col min="30" max="30" width="9.875" style="10" customWidth="1"/>
    <col min="31" max="31" width="14.625" style="10" customWidth="1"/>
    <col min="32" max="32" width="7.625" style="10" customWidth="1"/>
    <col min="33" max="34" width="5.875" style="10" customWidth="1"/>
    <col min="35" max="35" width="5.25390625" style="10" customWidth="1"/>
    <col min="36" max="36" width="5.00390625" style="10" customWidth="1"/>
    <col min="37" max="37" width="4.875" style="10" customWidth="1"/>
    <col min="38" max="38" width="6.125" style="10" customWidth="1"/>
    <col min="39" max="39" width="4.00390625" style="10" customWidth="1"/>
    <col min="40" max="40" width="15.125" style="10" customWidth="1"/>
    <col min="41" max="41" width="7.25390625" style="10" customWidth="1"/>
    <col min="42" max="42" width="6.00390625" style="10" customWidth="1"/>
    <col min="43" max="44" width="9.875" style="10" customWidth="1"/>
    <col min="45" max="45" width="9.125" style="10" customWidth="1"/>
    <col min="46" max="46" width="9.25390625" style="10" customWidth="1"/>
    <col min="47" max="47" width="11.625" style="10" customWidth="1"/>
    <col min="48" max="48" width="10.125" style="10" customWidth="1"/>
    <col min="49" max="50" width="10.25390625" style="10" customWidth="1"/>
    <col min="51" max="51" width="11.875" style="10" customWidth="1"/>
    <col min="52" max="52" width="10.375" style="10" customWidth="1"/>
    <col min="53" max="53" width="11.00390625" style="10" customWidth="1"/>
    <col min="54" max="54" width="12.00390625" style="10" customWidth="1"/>
    <col min="55" max="55" width="11.75390625" style="10" customWidth="1"/>
    <col min="56" max="56" width="11.625" style="10" customWidth="1"/>
    <col min="57" max="16384" width="50.75390625" style="10" customWidth="1"/>
  </cols>
  <sheetData>
    <row r="1" spans="1:56" s="1" customFormat="1" ht="18.75">
      <c r="A1" s="119" t="s">
        <v>243</v>
      </c>
      <c r="B1" s="115"/>
      <c r="C1" s="115"/>
      <c r="D1" s="115"/>
      <c r="E1" s="115"/>
      <c r="F1" s="115"/>
      <c r="G1" s="115"/>
      <c r="H1" s="115"/>
      <c r="I1" s="115"/>
      <c r="J1" s="115"/>
      <c r="K1" s="119" t="s">
        <v>244</v>
      </c>
      <c r="L1" s="115"/>
      <c r="M1" s="115"/>
      <c r="N1" s="115"/>
      <c r="O1" s="115"/>
      <c r="P1" s="115"/>
      <c r="Q1" s="115"/>
      <c r="R1" s="115"/>
      <c r="S1" s="115"/>
      <c r="T1" s="119" t="s">
        <v>245</v>
      </c>
      <c r="U1" s="115"/>
      <c r="V1" s="115"/>
      <c r="W1" s="115"/>
      <c r="X1" s="115"/>
      <c r="Y1" s="115"/>
      <c r="Z1" s="115"/>
      <c r="AA1" s="115"/>
      <c r="AB1" s="115"/>
      <c r="AC1" s="115"/>
      <c r="AD1" s="114" t="s">
        <v>246</v>
      </c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 t="s">
        <v>247</v>
      </c>
      <c r="AR1" s="114"/>
      <c r="AS1" s="114"/>
      <c r="AT1" s="114"/>
      <c r="AU1" s="114"/>
      <c r="AV1" s="114"/>
      <c r="AW1" s="114"/>
      <c r="AX1" s="114" t="s">
        <v>248</v>
      </c>
      <c r="AY1" s="114"/>
      <c r="AZ1" s="114"/>
      <c r="BA1" s="114"/>
      <c r="BB1" s="114"/>
      <c r="BC1" s="114"/>
      <c r="BD1" s="114"/>
    </row>
    <row r="2" spans="1:56" s="1" customFormat="1" ht="18.75">
      <c r="A2" s="114" t="s">
        <v>250</v>
      </c>
      <c r="B2" s="115"/>
      <c r="C2" s="115"/>
      <c r="D2" s="115"/>
      <c r="E2" s="115"/>
      <c r="F2" s="115"/>
      <c r="G2" s="115"/>
      <c r="H2" s="115"/>
      <c r="I2" s="115"/>
      <c r="J2" s="115"/>
      <c r="K2" s="114" t="s">
        <v>250</v>
      </c>
      <c r="L2" s="115"/>
      <c r="M2" s="115"/>
      <c r="N2" s="115"/>
      <c r="O2" s="115"/>
      <c r="P2" s="115"/>
      <c r="Q2" s="115"/>
      <c r="R2" s="115"/>
      <c r="S2" s="115"/>
      <c r="T2" s="114" t="s">
        <v>250</v>
      </c>
      <c r="U2" s="115"/>
      <c r="V2" s="115"/>
      <c r="W2" s="115"/>
      <c r="X2" s="115"/>
      <c r="Y2" s="115"/>
      <c r="Z2" s="115"/>
      <c r="AA2" s="115"/>
      <c r="AB2" s="115"/>
      <c r="AC2" s="115"/>
      <c r="AD2" s="114" t="s">
        <v>251</v>
      </c>
      <c r="AE2" s="114"/>
      <c r="AF2" s="114"/>
      <c r="AG2" s="114"/>
      <c r="AH2" s="114"/>
      <c r="AI2" s="114"/>
      <c r="AJ2" s="114"/>
      <c r="AK2" s="114"/>
      <c r="AL2" s="114"/>
      <c r="AM2" s="114" t="s">
        <v>253</v>
      </c>
      <c r="AN2" s="114"/>
      <c r="AO2" s="114"/>
      <c r="AP2" s="114"/>
      <c r="AQ2" s="114" t="s">
        <v>255</v>
      </c>
      <c r="AR2" s="115"/>
      <c r="AS2" s="115"/>
      <c r="AT2" s="115"/>
      <c r="AU2" s="115"/>
      <c r="AV2" s="115"/>
      <c r="AW2" s="115"/>
      <c r="AX2" s="114" t="s">
        <v>256</v>
      </c>
      <c r="AY2" s="114"/>
      <c r="AZ2" s="114"/>
      <c r="BA2" s="114"/>
      <c r="BB2" s="114"/>
      <c r="BC2" s="114"/>
      <c r="BD2" s="114"/>
    </row>
    <row r="3" spans="1:56" s="7" customFormat="1" ht="52.5">
      <c r="A3" s="111"/>
      <c r="B3" s="112"/>
      <c r="C3" s="2" t="s">
        <v>258</v>
      </c>
      <c r="D3" s="3" t="s">
        <v>259</v>
      </c>
      <c r="E3" s="3" t="s">
        <v>260</v>
      </c>
      <c r="F3" s="3" t="s">
        <v>262</v>
      </c>
      <c r="G3" s="3" t="s">
        <v>263</v>
      </c>
      <c r="H3" s="3" t="s">
        <v>264</v>
      </c>
      <c r="I3" s="3" t="s">
        <v>265</v>
      </c>
      <c r="J3" s="3" t="s">
        <v>266</v>
      </c>
      <c r="K3" s="106"/>
      <c r="L3" s="3" t="s">
        <v>267</v>
      </c>
      <c r="M3" s="3" t="s">
        <v>268</v>
      </c>
      <c r="N3" s="3" t="s">
        <v>270</v>
      </c>
      <c r="O3" s="3" t="s">
        <v>272</v>
      </c>
      <c r="P3" s="3" t="s">
        <v>273</v>
      </c>
      <c r="Q3" s="3" t="s">
        <v>194</v>
      </c>
      <c r="R3" s="3" t="s">
        <v>196</v>
      </c>
      <c r="S3" s="3" t="s">
        <v>198</v>
      </c>
      <c r="T3" s="106"/>
      <c r="U3" s="3" t="s">
        <v>199</v>
      </c>
      <c r="V3" s="3" t="s">
        <v>200</v>
      </c>
      <c r="W3" s="3" t="s">
        <v>201</v>
      </c>
      <c r="X3" s="3" t="s">
        <v>202</v>
      </c>
      <c r="Y3" s="3" t="s">
        <v>203</v>
      </c>
      <c r="Z3" s="3" t="s">
        <v>204</v>
      </c>
      <c r="AA3" s="3" t="s">
        <v>205</v>
      </c>
      <c r="AB3" s="3" t="s">
        <v>206</v>
      </c>
      <c r="AC3" s="3" t="s">
        <v>207</v>
      </c>
      <c r="AD3" s="106"/>
      <c r="AE3" s="3" t="s">
        <v>208</v>
      </c>
      <c r="AF3" s="3" t="s">
        <v>209</v>
      </c>
      <c r="AG3" s="3" t="s">
        <v>210</v>
      </c>
      <c r="AH3" s="3" t="s">
        <v>211</v>
      </c>
      <c r="AI3" s="3" t="s">
        <v>212</v>
      </c>
      <c r="AJ3" s="3" t="s">
        <v>213</v>
      </c>
      <c r="AK3" s="4" t="s">
        <v>214</v>
      </c>
      <c r="AL3" s="3" t="s">
        <v>215</v>
      </c>
      <c r="AM3" s="5" t="s">
        <v>216</v>
      </c>
      <c r="AN3" s="5" t="s">
        <v>217</v>
      </c>
      <c r="AO3" s="5" t="s">
        <v>218</v>
      </c>
      <c r="AP3" s="6" t="s">
        <v>219</v>
      </c>
      <c r="AQ3" s="106"/>
      <c r="AR3" s="105" t="s">
        <v>220</v>
      </c>
      <c r="AS3" s="113"/>
      <c r="AT3" s="113"/>
      <c r="AU3" s="105" t="s">
        <v>221</v>
      </c>
      <c r="AV3" s="105"/>
      <c r="AW3" s="105"/>
      <c r="AX3" s="106"/>
      <c r="AY3" s="105" t="s">
        <v>222</v>
      </c>
      <c r="AZ3" s="105"/>
      <c r="BA3" s="105"/>
      <c r="BB3" s="105" t="s">
        <v>223</v>
      </c>
      <c r="BC3" s="105"/>
      <c r="BD3" s="105"/>
    </row>
    <row r="4" spans="1:56" ht="14.25">
      <c r="A4" s="112"/>
      <c r="B4" s="112"/>
      <c r="C4" s="8" t="s">
        <v>224</v>
      </c>
      <c r="D4" s="3" t="s">
        <v>225</v>
      </c>
      <c r="E4" s="3" t="s">
        <v>226</v>
      </c>
      <c r="F4" s="3" t="s">
        <v>227</v>
      </c>
      <c r="G4" s="3" t="s">
        <v>228</v>
      </c>
      <c r="H4" s="3" t="s">
        <v>230</v>
      </c>
      <c r="I4" s="3" t="s">
        <v>231</v>
      </c>
      <c r="J4" s="3" t="s">
        <v>232</v>
      </c>
      <c r="K4" s="107"/>
      <c r="L4" s="3" t="s">
        <v>233</v>
      </c>
      <c r="M4" s="3" t="s">
        <v>234</v>
      </c>
      <c r="N4" s="3" t="s">
        <v>235</v>
      </c>
      <c r="O4" s="3" t="s">
        <v>236</v>
      </c>
      <c r="P4" s="3" t="s">
        <v>237</v>
      </c>
      <c r="Q4" s="3" t="s">
        <v>238</v>
      </c>
      <c r="R4" s="3" t="s">
        <v>239</v>
      </c>
      <c r="S4" s="3" t="s">
        <v>240</v>
      </c>
      <c r="T4" s="107"/>
      <c r="U4" s="3" t="s">
        <v>241</v>
      </c>
      <c r="V4" s="3" t="s">
        <v>242</v>
      </c>
      <c r="W4" s="3" t="s">
        <v>116</v>
      </c>
      <c r="X4" s="3" t="s">
        <v>117</v>
      </c>
      <c r="Y4" s="3" t="s">
        <v>118</v>
      </c>
      <c r="Z4" s="3" t="s">
        <v>119</v>
      </c>
      <c r="AA4" s="3" t="s">
        <v>120</v>
      </c>
      <c r="AB4" s="3" t="s">
        <v>121</v>
      </c>
      <c r="AC4" s="3" t="s">
        <v>122</v>
      </c>
      <c r="AD4" s="107"/>
      <c r="AE4" s="3" t="s">
        <v>123</v>
      </c>
      <c r="AF4" s="3" t="s">
        <v>124</v>
      </c>
      <c r="AG4" s="3" t="s">
        <v>125</v>
      </c>
      <c r="AH4" s="3" t="s">
        <v>126</v>
      </c>
      <c r="AI4" s="3" t="s">
        <v>127</v>
      </c>
      <c r="AJ4" s="3" t="s">
        <v>128</v>
      </c>
      <c r="AK4" s="4" t="s">
        <v>130</v>
      </c>
      <c r="AL4" s="3" t="s">
        <v>131</v>
      </c>
      <c r="AM4" s="5"/>
      <c r="AN4" s="109" t="s">
        <v>132</v>
      </c>
      <c r="AO4" s="109" t="s">
        <v>133</v>
      </c>
      <c r="AP4" s="109" t="s">
        <v>134</v>
      </c>
      <c r="AQ4" s="107"/>
      <c r="AR4" s="9" t="s">
        <v>135</v>
      </c>
      <c r="AS4" s="9" t="s">
        <v>136</v>
      </c>
      <c r="AT4" s="9" t="s">
        <v>137</v>
      </c>
      <c r="AU4" s="9" t="s">
        <v>138</v>
      </c>
      <c r="AV4" s="9" t="s">
        <v>139</v>
      </c>
      <c r="AW4" s="9" t="s">
        <v>140</v>
      </c>
      <c r="AX4" s="107"/>
      <c r="AY4" s="9" t="s">
        <v>138</v>
      </c>
      <c r="AZ4" s="9" t="s">
        <v>136</v>
      </c>
      <c r="BA4" s="9" t="s">
        <v>141</v>
      </c>
      <c r="BB4" s="9" t="s">
        <v>142</v>
      </c>
      <c r="BC4" s="9" t="s">
        <v>143</v>
      </c>
      <c r="BD4" s="9" t="s">
        <v>144</v>
      </c>
    </row>
    <row r="5" spans="1:56" s="13" customFormat="1" ht="12.75">
      <c r="A5" s="112"/>
      <c r="B5" s="112"/>
      <c r="C5" s="11" t="s">
        <v>145</v>
      </c>
      <c r="D5" s="11"/>
      <c r="E5" s="11" t="s">
        <v>147</v>
      </c>
      <c r="F5" s="12"/>
      <c r="G5" s="12"/>
      <c r="H5" s="11" t="s">
        <v>149</v>
      </c>
      <c r="I5" s="11"/>
      <c r="J5" s="11"/>
      <c r="K5" s="108"/>
      <c r="L5" s="11" t="s">
        <v>151</v>
      </c>
      <c r="M5" s="11"/>
      <c r="N5" s="11"/>
      <c r="O5" s="11"/>
      <c r="P5" s="11" t="s">
        <v>152</v>
      </c>
      <c r="Q5" s="11"/>
      <c r="R5" s="11"/>
      <c r="S5" s="11"/>
      <c r="T5" s="108"/>
      <c r="U5" s="11"/>
      <c r="V5" s="11"/>
      <c r="W5" s="11" t="s">
        <v>154</v>
      </c>
      <c r="X5" s="11" t="s">
        <v>156</v>
      </c>
      <c r="Y5" s="11"/>
      <c r="Z5" s="11"/>
      <c r="AA5" s="11"/>
      <c r="AB5" s="11"/>
      <c r="AC5" s="11"/>
      <c r="AD5" s="108"/>
      <c r="AE5" s="11" t="s">
        <v>157</v>
      </c>
      <c r="AF5" s="11"/>
      <c r="AG5" s="11"/>
      <c r="AH5" s="11"/>
      <c r="AI5" s="11"/>
      <c r="AJ5" s="11"/>
      <c r="AK5" s="11"/>
      <c r="AL5" s="11"/>
      <c r="AM5" s="11" t="s">
        <v>158</v>
      </c>
      <c r="AN5" s="110"/>
      <c r="AO5" s="110"/>
      <c r="AP5" s="110"/>
      <c r="AQ5" s="108"/>
      <c r="AR5" s="11" t="s">
        <v>159</v>
      </c>
      <c r="AS5" s="11" t="s">
        <v>160</v>
      </c>
      <c r="AT5" s="11" t="s">
        <v>161</v>
      </c>
      <c r="AU5" s="11" t="s">
        <v>162</v>
      </c>
      <c r="AV5" s="11" t="s">
        <v>163</v>
      </c>
      <c r="AW5" s="11" t="s">
        <v>164</v>
      </c>
      <c r="AX5" s="108"/>
      <c r="AY5" s="11" t="s">
        <v>165</v>
      </c>
      <c r="AZ5" s="11" t="s">
        <v>166</v>
      </c>
      <c r="BA5" s="11" t="s">
        <v>167</v>
      </c>
      <c r="BB5" s="11" t="s">
        <v>168</v>
      </c>
      <c r="BC5" s="11" t="s">
        <v>169</v>
      </c>
      <c r="BD5" s="11" t="s">
        <v>170</v>
      </c>
    </row>
    <row r="6" spans="1:56" s="21" customFormat="1" ht="12">
      <c r="A6" s="14" t="s">
        <v>171</v>
      </c>
      <c r="B6" s="15" t="s">
        <v>172</v>
      </c>
      <c r="C6" s="16">
        <f>SUM(D6:G6)</f>
        <v>217</v>
      </c>
      <c r="D6" s="17">
        <v>141</v>
      </c>
      <c r="E6" s="17">
        <v>38</v>
      </c>
      <c r="F6" s="17">
        <v>36</v>
      </c>
      <c r="G6" s="17">
        <v>2</v>
      </c>
      <c r="H6" s="17">
        <f>SUM(I6:J6)</f>
        <v>207</v>
      </c>
      <c r="I6" s="17">
        <v>109</v>
      </c>
      <c r="J6" s="17">
        <v>98</v>
      </c>
      <c r="K6" s="15" t="s">
        <v>172</v>
      </c>
      <c r="L6" s="17">
        <v>12</v>
      </c>
      <c r="M6" s="17">
        <v>10</v>
      </c>
      <c r="N6" s="17">
        <v>2</v>
      </c>
      <c r="O6" s="17"/>
      <c r="P6" s="17">
        <v>0</v>
      </c>
      <c r="Q6" s="17">
        <v>0</v>
      </c>
      <c r="R6" s="17">
        <v>0</v>
      </c>
      <c r="S6" s="17">
        <v>0</v>
      </c>
      <c r="T6" s="15" t="s">
        <v>172</v>
      </c>
      <c r="U6" s="17">
        <v>8</v>
      </c>
      <c r="V6" s="17">
        <v>1</v>
      </c>
      <c r="W6" s="17">
        <f>SUM(Z6:AB6)</f>
        <v>17</v>
      </c>
      <c r="X6" s="17">
        <f aca="true" t="shared" si="0" ref="X6:X14">SUM(Y6:AB6)+E6</f>
        <v>55</v>
      </c>
      <c r="Y6" s="17">
        <v>0</v>
      </c>
      <c r="Z6" s="17">
        <v>2</v>
      </c>
      <c r="AA6" s="17">
        <v>14</v>
      </c>
      <c r="AB6" s="17">
        <v>1</v>
      </c>
      <c r="AC6" s="17">
        <v>4</v>
      </c>
      <c r="AD6" s="15" t="s">
        <v>172</v>
      </c>
      <c r="AE6" s="17">
        <f>SUM(AF6:AH6)</f>
        <v>14</v>
      </c>
      <c r="AF6" s="17">
        <v>9</v>
      </c>
      <c r="AG6" s="17">
        <v>0</v>
      </c>
      <c r="AH6" s="17">
        <v>5</v>
      </c>
      <c r="AI6" s="17">
        <v>46</v>
      </c>
      <c r="AJ6" s="17">
        <v>8</v>
      </c>
      <c r="AK6" s="18">
        <v>496</v>
      </c>
      <c r="AL6" s="17">
        <v>90</v>
      </c>
      <c r="AM6" s="19">
        <v>0.5265700483091788</v>
      </c>
      <c r="AN6" s="19">
        <f aca="true" t="shared" si="1" ref="AN6:AN14">(AL6/(C6+H6+L6+P6+U6+V6+W6+Y6+AC6))*100</f>
        <v>19.313304721030043</v>
      </c>
      <c r="AO6" s="20">
        <f>(P6/AK6)*100</f>
        <v>0</v>
      </c>
      <c r="AP6" s="20">
        <v>3.4274193548387095</v>
      </c>
      <c r="AQ6" s="15" t="s">
        <v>172</v>
      </c>
      <c r="AR6" s="19">
        <v>0.49206349206349204</v>
      </c>
      <c r="AS6" s="19">
        <v>0.46938775510204084</v>
      </c>
      <c r="AT6" s="19">
        <v>0.03854875283446712</v>
      </c>
      <c r="AU6" s="19">
        <v>0.4051724137931034</v>
      </c>
      <c r="AV6" s="19">
        <v>0.3132183908045977</v>
      </c>
      <c r="AW6" s="19">
        <v>0.28160919540229884</v>
      </c>
      <c r="AX6" s="15" t="s">
        <v>172</v>
      </c>
      <c r="AY6" s="19">
        <v>0.34987593052109184</v>
      </c>
      <c r="AZ6" s="19">
        <v>0.5136476426799007</v>
      </c>
      <c r="BA6" s="19">
        <v>0.13647642679900746</v>
      </c>
      <c r="BB6" s="19">
        <v>0.7037037037037037</v>
      </c>
      <c r="BC6" s="19">
        <v>0.25925925925925924</v>
      </c>
      <c r="BD6" s="19">
        <v>0.037037037037037035</v>
      </c>
    </row>
    <row r="7" spans="1:56" s="21" customFormat="1" ht="12">
      <c r="A7" s="14" t="s">
        <v>171</v>
      </c>
      <c r="B7" s="22" t="s">
        <v>173</v>
      </c>
      <c r="C7" s="16">
        <f aca="true" t="shared" si="2" ref="C7:C14">SUM(D7:G7)</f>
        <v>249</v>
      </c>
      <c r="D7" s="17">
        <v>137</v>
      </c>
      <c r="E7" s="17">
        <v>56</v>
      </c>
      <c r="F7" s="17">
        <v>54</v>
      </c>
      <c r="G7" s="17">
        <v>2</v>
      </c>
      <c r="H7" s="17">
        <f aca="true" t="shared" si="3" ref="H7:H14">SUM(I7:J7)</f>
        <v>232</v>
      </c>
      <c r="I7" s="17">
        <v>128</v>
      </c>
      <c r="J7" s="17">
        <v>104</v>
      </c>
      <c r="K7" s="22" t="s">
        <v>173</v>
      </c>
      <c r="L7" s="17">
        <v>21</v>
      </c>
      <c r="M7" s="17"/>
      <c r="N7" s="17"/>
      <c r="O7" s="17">
        <v>21</v>
      </c>
      <c r="P7" s="17">
        <v>0</v>
      </c>
      <c r="Q7" s="17">
        <v>0</v>
      </c>
      <c r="R7" s="17">
        <v>0</v>
      </c>
      <c r="S7" s="17">
        <v>0</v>
      </c>
      <c r="T7" s="22" t="s">
        <v>173</v>
      </c>
      <c r="U7" s="17">
        <v>3</v>
      </c>
      <c r="V7" s="17">
        <v>3</v>
      </c>
      <c r="W7" s="17">
        <f aca="true" t="shared" si="4" ref="W7:W14">SUM(Z7:AB7)</f>
        <v>9</v>
      </c>
      <c r="X7" s="17">
        <f t="shared" si="0"/>
        <v>66</v>
      </c>
      <c r="Y7" s="17">
        <v>1</v>
      </c>
      <c r="Z7" s="17">
        <v>3</v>
      </c>
      <c r="AA7" s="17">
        <v>6</v>
      </c>
      <c r="AB7" s="17">
        <v>0</v>
      </c>
      <c r="AC7" s="17">
        <v>2</v>
      </c>
      <c r="AD7" s="22" t="s">
        <v>173</v>
      </c>
      <c r="AE7" s="17">
        <f aca="true" t="shared" si="5" ref="AE7:AE54">SUM(AF7:AH7)</f>
        <v>16</v>
      </c>
      <c r="AF7" s="17">
        <v>13</v>
      </c>
      <c r="AG7" s="17">
        <v>0</v>
      </c>
      <c r="AH7" s="17">
        <v>3</v>
      </c>
      <c r="AI7" s="17">
        <v>15</v>
      </c>
      <c r="AJ7" s="17">
        <v>5</v>
      </c>
      <c r="AK7" s="23">
        <v>500</v>
      </c>
      <c r="AL7" s="17">
        <v>87</v>
      </c>
      <c r="AM7" s="19">
        <v>0.5517241379310345</v>
      </c>
      <c r="AN7" s="19">
        <f t="shared" si="1"/>
        <v>16.73076923076923</v>
      </c>
      <c r="AO7" s="20">
        <f aca="true" t="shared" si="6" ref="AO7:AO14">(P7/AK7)*100</f>
        <v>0</v>
      </c>
      <c r="AP7" s="20">
        <v>2</v>
      </c>
      <c r="AQ7" s="22" t="s">
        <v>173</v>
      </c>
      <c r="AR7" s="19">
        <v>0.5081632653061224</v>
      </c>
      <c r="AS7" s="19">
        <v>0.47346938775510206</v>
      </c>
      <c r="AT7" s="19">
        <v>0.018367346938775512</v>
      </c>
      <c r="AU7" s="19">
        <v>0.3712737127371274</v>
      </c>
      <c r="AV7" s="19">
        <v>0.34688346883468835</v>
      </c>
      <c r="AW7" s="19">
        <v>0.28184281842818426</v>
      </c>
      <c r="AX7" s="22" t="s">
        <v>173</v>
      </c>
      <c r="AY7" s="19">
        <v>0.31494252873563217</v>
      </c>
      <c r="AZ7" s="19">
        <v>0.5333333333333333</v>
      </c>
      <c r="BA7" s="19">
        <v>0.15172413793103448</v>
      </c>
      <c r="BB7" s="19">
        <v>0.8615384615384616</v>
      </c>
      <c r="BC7" s="19">
        <v>0.09230769230769231</v>
      </c>
      <c r="BD7" s="19">
        <v>0.046153846153846156</v>
      </c>
    </row>
    <row r="8" spans="1:56" s="21" customFormat="1" ht="12">
      <c r="A8" s="14" t="s">
        <v>171</v>
      </c>
      <c r="B8" s="22" t="s">
        <v>174</v>
      </c>
      <c r="C8" s="16">
        <f t="shared" si="2"/>
        <v>255</v>
      </c>
      <c r="D8" s="17">
        <v>145</v>
      </c>
      <c r="E8" s="17">
        <v>55</v>
      </c>
      <c r="F8" s="17">
        <v>54</v>
      </c>
      <c r="G8" s="17">
        <v>1</v>
      </c>
      <c r="H8" s="17">
        <f t="shared" si="3"/>
        <v>243</v>
      </c>
      <c r="I8" s="17">
        <v>135</v>
      </c>
      <c r="J8" s="17">
        <v>108</v>
      </c>
      <c r="K8" s="22" t="s">
        <v>174</v>
      </c>
      <c r="L8" s="17">
        <v>11</v>
      </c>
      <c r="M8" s="17"/>
      <c r="N8" s="17"/>
      <c r="O8" s="17">
        <v>11</v>
      </c>
      <c r="P8" s="17">
        <v>0</v>
      </c>
      <c r="Q8" s="17">
        <v>0</v>
      </c>
      <c r="R8" s="17">
        <v>0</v>
      </c>
      <c r="S8" s="17">
        <v>0</v>
      </c>
      <c r="T8" s="22" t="s">
        <v>174</v>
      </c>
      <c r="U8" s="17">
        <v>3</v>
      </c>
      <c r="V8" s="17">
        <v>1</v>
      </c>
      <c r="W8" s="17">
        <f t="shared" si="4"/>
        <v>8</v>
      </c>
      <c r="X8" s="17">
        <f t="shared" si="0"/>
        <v>67</v>
      </c>
      <c r="Y8" s="17">
        <v>4</v>
      </c>
      <c r="Z8" s="17">
        <v>1</v>
      </c>
      <c r="AA8" s="17">
        <v>7</v>
      </c>
      <c r="AB8" s="17">
        <v>0</v>
      </c>
      <c r="AC8" s="17">
        <v>3</v>
      </c>
      <c r="AD8" s="22" t="s">
        <v>174</v>
      </c>
      <c r="AE8" s="17">
        <f t="shared" si="5"/>
        <v>14</v>
      </c>
      <c r="AF8" s="17">
        <v>12</v>
      </c>
      <c r="AG8" s="17">
        <v>0</v>
      </c>
      <c r="AH8" s="17">
        <v>2</v>
      </c>
      <c r="AI8" s="17">
        <v>12</v>
      </c>
      <c r="AJ8" s="17">
        <v>0</v>
      </c>
      <c r="AK8" s="23">
        <v>499</v>
      </c>
      <c r="AL8" s="17">
        <v>61</v>
      </c>
      <c r="AM8" s="19">
        <v>0.5555555555555556</v>
      </c>
      <c r="AN8" s="19">
        <f t="shared" si="1"/>
        <v>11.553030303030303</v>
      </c>
      <c r="AO8" s="20">
        <f t="shared" si="6"/>
        <v>0</v>
      </c>
      <c r="AP8" s="20">
        <v>2.404809619238477</v>
      </c>
      <c r="AQ8" s="22" t="s">
        <v>174</v>
      </c>
      <c r="AR8" s="19">
        <v>0.5039525691699605</v>
      </c>
      <c r="AS8" s="19">
        <v>0.48023715415019763</v>
      </c>
      <c r="AT8" s="19">
        <v>0.015810276679841896</v>
      </c>
      <c r="AU8" s="19">
        <v>0.37371134020618557</v>
      </c>
      <c r="AV8" s="19">
        <v>0.3479381443298969</v>
      </c>
      <c r="AW8" s="19">
        <v>0.27835051546391754</v>
      </c>
      <c r="AX8" s="22" t="s">
        <v>174</v>
      </c>
      <c r="AY8" s="19">
        <v>0.31868131868131866</v>
      </c>
      <c r="AZ8" s="19">
        <v>0.5340659340659341</v>
      </c>
      <c r="BA8" s="19">
        <v>0.14725274725274726</v>
      </c>
      <c r="BB8" s="19">
        <v>0.873015873015873</v>
      </c>
      <c r="BC8" s="19">
        <v>0.1111111111111111</v>
      </c>
      <c r="BD8" s="19">
        <v>0.015873015873015872</v>
      </c>
    </row>
    <row r="9" spans="1:56" s="21" customFormat="1" ht="12">
      <c r="A9" s="14" t="s">
        <v>171</v>
      </c>
      <c r="B9" s="22" t="s">
        <v>175</v>
      </c>
      <c r="C9" s="16">
        <f t="shared" si="2"/>
        <v>241</v>
      </c>
      <c r="D9" s="17">
        <v>131</v>
      </c>
      <c r="E9" s="17">
        <v>55</v>
      </c>
      <c r="F9" s="17">
        <v>51</v>
      </c>
      <c r="G9" s="17">
        <v>4</v>
      </c>
      <c r="H9" s="17">
        <f t="shared" si="3"/>
        <v>248</v>
      </c>
      <c r="I9" s="17">
        <v>108</v>
      </c>
      <c r="J9" s="17">
        <v>140</v>
      </c>
      <c r="K9" s="22" t="s">
        <v>175</v>
      </c>
      <c r="L9" s="17">
        <v>11</v>
      </c>
      <c r="M9" s="17"/>
      <c r="N9" s="17"/>
      <c r="O9" s="17">
        <v>11</v>
      </c>
      <c r="P9" s="17">
        <v>1</v>
      </c>
      <c r="Q9" s="17"/>
      <c r="R9" s="17"/>
      <c r="S9" s="17">
        <v>1</v>
      </c>
      <c r="T9" s="22" t="s">
        <v>175</v>
      </c>
      <c r="U9" s="17">
        <v>3</v>
      </c>
      <c r="V9" s="17">
        <v>1</v>
      </c>
      <c r="W9" s="17">
        <f t="shared" si="4"/>
        <v>11</v>
      </c>
      <c r="X9" s="17">
        <f t="shared" si="0"/>
        <v>69</v>
      </c>
      <c r="Y9" s="17">
        <v>3</v>
      </c>
      <c r="Z9" s="17">
        <v>0</v>
      </c>
      <c r="AA9" s="17">
        <v>11</v>
      </c>
      <c r="AB9" s="17">
        <v>0</v>
      </c>
      <c r="AC9" s="17">
        <v>4</v>
      </c>
      <c r="AD9" s="22" t="s">
        <v>175</v>
      </c>
      <c r="AE9" s="17">
        <f t="shared" si="5"/>
        <v>12</v>
      </c>
      <c r="AF9" s="17">
        <v>12</v>
      </c>
      <c r="AG9" s="17">
        <v>0</v>
      </c>
      <c r="AH9" s="17">
        <v>0</v>
      </c>
      <c r="AI9" s="17">
        <v>20</v>
      </c>
      <c r="AJ9" s="17">
        <v>0</v>
      </c>
      <c r="AK9" s="23">
        <v>500</v>
      </c>
      <c r="AL9" s="17">
        <v>73</v>
      </c>
      <c r="AM9" s="19">
        <v>0.43548387096774194</v>
      </c>
      <c r="AN9" s="19">
        <f t="shared" si="1"/>
        <v>13.957934990439771</v>
      </c>
      <c r="AO9" s="20">
        <f t="shared" si="6"/>
        <v>0.2</v>
      </c>
      <c r="AP9" s="20">
        <v>2.8000000000000003</v>
      </c>
      <c r="AQ9" s="22" t="s">
        <v>175</v>
      </c>
      <c r="AR9" s="19">
        <v>0.482</v>
      </c>
      <c r="AS9" s="19">
        <v>0.496</v>
      </c>
      <c r="AT9" s="19">
        <v>0.022</v>
      </c>
      <c r="AU9" s="19">
        <v>0.34564643799472294</v>
      </c>
      <c r="AV9" s="19">
        <v>0.2849604221635884</v>
      </c>
      <c r="AW9" s="19">
        <v>0.36939313984168864</v>
      </c>
      <c r="AX9" s="22" t="s">
        <v>175</v>
      </c>
      <c r="AY9" s="19">
        <v>0.2924107142857143</v>
      </c>
      <c r="AZ9" s="19">
        <v>0.5535714285714286</v>
      </c>
      <c r="BA9" s="19">
        <v>0.15401785714285715</v>
      </c>
      <c r="BB9" s="19">
        <v>0.8333333333333334</v>
      </c>
      <c r="BC9" s="19">
        <v>0.16666666666666666</v>
      </c>
      <c r="BD9" s="19">
        <v>0</v>
      </c>
    </row>
    <row r="10" spans="1:56" s="21" customFormat="1" ht="12">
      <c r="A10" s="14" t="s">
        <v>171</v>
      </c>
      <c r="B10" s="22" t="s">
        <v>176</v>
      </c>
      <c r="C10" s="16">
        <f t="shared" si="2"/>
        <v>256</v>
      </c>
      <c r="D10" s="17">
        <v>130</v>
      </c>
      <c r="E10" s="17">
        <v>63</v>
      </c>
      <c r="F10" s="17">
        <v>62</v>
      </c>
      <c r="G10" s="17">
        <v>1</v>
      </c>
      <c r="H10" s="17">
        <f t="shared" si="3"/>
        <v>232</v>
      </c>
      <c r="I10" s="17">
        <v>113</v>
      </c>
      <c r="J10" s="17">
        <v>119</v>
      </c>
      <c r="K10" s="22" t="s">
        <v>176</v>
      </c>
      <c r="L10" s="17">
        <v>5</v>
      </c>
      <c r="M10" s="17"/>
      <c r="N10" s="17"/>
      <c r="O10" s="17">
        <v>5</v>
      </c>
      <c r="P10" s="17">
        <v>1</v>
      </c>
      <c r="Q10" s="17"/>
      <c r="R10" s="17"/>
      <c r="S10" s="17">
        <v>1</v>
      </c>
      <c r="T10" s="22" t="s">
        <v>176</v>
      </c>
      <c r="U10" s="17">
        <v>4</v>
      </c>
      <c r="V10" s="17">
        <v>3</v>
      </c>
      <c r="W10" s="17">
        <f t="shared" si="4"/>
        <v>11</v>
      </c>
      <c r="X10" s="17">
        <f t="shared" si="0"/>
        <v>75</v>
      </c>
      <c r="Y10" s="17">
        <v>1</v>
      </c>
      <c r="Z10" s="17">
        <v>2</v>
      </c>
      <c r="AA10" s="17">
        <v>9</v>
      </c>
      <c r="AB10" s="17">
        <v>0</v>
      </c>
      <c r="AC10" s="17">
        <v>1</v>
      </c>
      <c r="AD10" s="22" t="s">
        <v>176</v>
      </c>
      <c r="AE10" s="17">
        <f t="shared" si="5"/>
        <v>9</v>
      </c>
      <c r="AF10" s="17">
        <v>9</v>
      </c>
      <c r="AG10" s="17">
        <v>0</v>
      </c>
      <c r="AH10" s="17">
        <v>0</v>
      </c>
      <c r="AI10" s="17">
        <v>20</v>
      </c>
      <c r="AJ10" s="17">
        <v>9</v>
      </c>
      <c r="AK10" s="23">
        <v>489</v>
      </c>
      <c r="AL10" s="17">
        <v>90</v>
      </c>
      <c r="AM10" s="19">
        <v>0.4870689655172414</v>
      </c>
      <c r="AN10" s="19">
        <f t="shared" si="1"/>
        <v>17.509727626459142</v>
      </c>
      <c r="AO10" s="20">
        <f t="shared" si="6"/>
        <v>0.2044989775051125</v>
      </c>
      <c r="AP10" s="20">
        <v>2.4539877300613497</v>
      </c>
      <c r="AQ10" s="22" t="s">
        <v>176</v>
      </c>
      <c r="AR10" s="19">
        <v>0.5130260521042084</v>
      </c>
      <c r="AS10" s="19">
        <v>0.4649298597194389</v>
      </c>
      <c r="AT10" s="19">
        <v>0.022044088176352707</v>
      </c>
      <c r="AU10" s="19">
        <v>0.35911602209944754</v>
      </c>
      <c r="AV10" s="19">
        <v>0.31215469613259667</v>
      </c>
      <c r="AW10" s="19">
        <v>0.3287292817679558</v>
      </c>
      <c r="AX10" s="22" t="s">
        <v>176</v>
      </c>
      <c r="AY10" s="19">
        <v>0.2974828375286041</v>
      </c>
      <c r="AZ10" s="19">
        <v>0.5308924485125858</v>
      </c>
      <c r="BA10" s="19">
        <v>0.17162471395881007</v>
      </c>
      <c r="BB10" s="19">
        <v>0.8513513513513513</v>
      </c>
      <c r="BC10" s="19">
        <v>0.12162162162162163</v>
      </c>
      <c r="BD10" s="19">
        <v>0.02702702702702703</v>
      </c>
    </row>
    <row r="11" spans="1:56" s="21" customFormat="1" ht="12">
      <c r="A11" s="14" t="s">
        <v>171</v>
      </c>
      <c r="B11" s="22" t="s">
        <v>177</v>
      </c>
      <c r="C11" s="16">
        <f t="shared" si="2"/>
        <v>259</v>
      </c>
      <c r="D11" s="17">
        <v>99</v>
      </c>
      <c r="E11" s="17">
        <v>80</v>
      </c>
      <c r="F11" s="17">
        <v>80</v>
      </c>
      <c r="G11" s="17">
        <v>0</v>
      </c>
      <c r="H11" s="17">
        <f t="shared" si="3"/>
        <v>160</v>
      </c>
      <c r="I11" s="17">
        <v>117</v>
      </c>
      <c r="J11" s="17">
        <v>43</v>
      </c>
      <c r="K11" s="22" t="s">
        <v>177</v>
      </c>
      <c r="L11" s="17">
        <v>28</v>
      </c>
      <c r="M11" s="17">
        <v>18</v>
      </c>
      <c r="N11" s="17">
        <v>9</v>
      </c>
      <c r="O11" s="17">
        <v>1</v>
      </c>
      <c r="P11" s="17">
        <v>16</v>
      </c>
      <c r="Q11" s="17">
        <v>16</v>
      </c>
      <c r="R11" s="17">
        <v>0</v>
      </c>
      <c r="S11" s="17">
        <v>0</v>
      </c>
      <c r="T11" s="22" t="s">
        <v>177</v>
      </c>
      <c r="U11" s="17">
        <v>3</v>
      </c>
      <c r="V11" s="17">
        <v>2</v>
      </c>
      <c r="W11" s="17">
        <f t="shared" si="4"/>
        <v>3</v>
      </c>
      <c r="X11" s="17">
        <f t="shared" si="0"/>
        <v>83</v>
      </c>
      <c r="Y11" s="17">
        <v>0</v>
      </c>
      <c r="Z11" s="17">
        <v>0</v>
      </c>
      <c r="AA11" s="17">
        <v>3</v>
      </c>
      <c r="AB11" s="17">
        <v>0</v>
      </c>
      <c r="AC11" s="17">
        <v>1</v>
      </c>
      <c r="AD11" s="22" t="s">
        <v>177</v>
      </c>
      <c r="AE11" s="17">
        <f t="shared" si="5"/>
        <v>26</v>
      </c>
      <c r="AF11" s="17">
        <v>17</v>
      </c>
      <c r="AG11" s="17">
        <v>0</v>
      </c>
      <c r="AH11" s="17">
        <v>9</v>
      </c>
      <c r="AI11" s="17">
        <v>40</v>
      </c>
      <c r="AJ11" s="17">
        <v>42</v>
      </c>
      <c r="AK11" s="23">
        <v>500</v>
      </c>
      <c r="AL11" s="17">
        <v>127</v>
      </c>
      <c r="AM11" s="19">
        <v>0.73125</v>
      </c>
      <c r="AN11" s="19">
        <f t="shared" si="1"/>
        <v>26.906779661016948</v>
      </c>
      <c r="AO11" s="20">
        <f t="shared" si="6"/>
        <v>3.2</v>
      </c>
      <c r="AP11" s="20">
        <v>0.6</v>
      </c>
      <c r="AQ11" s="22" t="s">
        <v>177</v>
      </c>
      <c r="AR11" s="19">
        <v>0.6137440758293838</v>
      </c>
      <c r="AS11" s="19">
        <v>0.3791469194312796</v>
      </c>
      <c r="AT11" s="19">
        <v>0.0071090047393364926</v>
      </c>
      <c r="AU11" s="19">
        <v>0.38223938223938225</v>
      </c>
      <c r="AV11" s="19">
        <v>0.4517374517374517</v>
      </c>
      <c r="AW11" s="19">
        <v>0.16602316602316602</v>
      </c>
      <c r="AX11" s="22" t="s">
        <v>178</v>
      </c>
      <c r="AY11" s="19">
        <v>0.2894736842105263</v>
      </c>
      <c r="AZ11" s="19">
        <v>0.4678362573099415</v>
      </c>
      <c r="BA11" s="19">
        <v>0.24269005847953215</v>
      </c>
      <c r="BB11" s="19">
        <v>0.963855421686747</v>
      </c>
      <c r="BC11" s="19">
        <v>0.03614457831325301</v>
      </c>
      <c r="BD11" s="19">
        <v>0</v>
      </c>
    </row>
    <row r="12" spans="1:56" s="21" customFormat="1" ht="12">
      <c r="A12" s="14" t="s">
        <v>171</v>
      </c>
      <c r="B12" s="22" t="s">
        <v>179</v>
      </c>
      <c r="C12" s="16">
        <f t="shared" si="2"/>
        <v>276</v>
      </c>
      <c r="D12" s="17">
        <v>160</v>
      </c>
      <c r="E12" s="17">
        <v>58</v>
      </c>
      <c r="F12" s="17">
        <v>58</v>
      </c>
      <c r="G12" s="17">
        <v>0</v>
      </c>
      <c r="H12" s="17">
        <f t="shared" si="3"/>
        <v>168</v>
      </c>
      <c r="I12" s="17">
        <v>85</v>
      </c>
      <c r="J12" s="17">
        <v>83</v>
      </c>
      <c r="K12" s="22" t="s">
        <v>179</v>
      </c>
      <c r="L12" s="17">
        <v>13</v>
      </c>
      <c r="M12" s="17">
        <v>12</v>
      </c>
      <c r="N12" s="17">
        <v>1</v>
      </c>
      <c r="O12" s="17">
        <v>0</v>
      </c>
      <c r="P12" s="17">
        <v>1</v>
      </c>
      <c r="Q12" s="17">
        <v>1</v>
      </c>
      <c r="R12" s="17">
        <v>0</v>
      </c>
      <c r="S12" s="17">
        <v>0</v>
      </c>
      <c r="T12" s="22" t="s">
        <v>179</v>
      </c>
      <c r="U12" s="17">
        <v>8</v>
      </c>
      <c r="V12" s="17">
        <v>8</v>
      </c>
      <c r="W12" s="17">
        <f t="shared" si="4"/>
        <v>3</v>
      </c>
      <c r="X12" s="17">
        <f t="shared" si="0"/>
        <v>61</v>
      </c>
      <c r="Y12" s="17">
        <v>0</v>
      </c>
      <c r="Z12" s="17">
        <v>0</v>
      </c>
      <c r="AA12" s="17">
        <v>3</v>
      </c>
      <c r="AB12" s="17">
        <v>0</v>
      </c>
      <c r="AC12" s="17">
        <v>2</v>
      </c>
      <c r="AD12" s="22" t="s">
        <v>179</v>
      </c>
      <c r="AE12" s="17">
        <f t="shared" si="5"/>
        <v>13</v>
      </c>
      <c r="AF12" s="17">
        <v>11</v>
      </c>
      <c r="AG12" s="17">
        <v>0</v>
      </c>
      <c r="AH12" s="17">
        <v>2</v>
      </c>
      <c r="AI12" s="17">
        <v>19</v>
      </c>
      <c r="AJ12" s="17">
        <v>8</v>
      </c>
      <c r="AK12" s="23">
        <v>461</v>
      </c>
      <c r="AL12" s="17">
        <v>102</v>
      </c>
      <c r="AM12" s="19">
        <v>0.5059523809523809</v>
      </c>
      <c r="AN12" s="19">
        <f t="shared" si="1"/>
        <v>21.29436325678497</v>
      </c>
      <c r="AO12" s="20">
        <f t="shared" si="6"/>
        <v>0.21691973969631237</v>
      </c>
      <c r="AP12" s="20">
        <v>0.6507592190889371</v>
      </c>
      <c r="AQ12" s="22" t="s">
        <v>179</v>
      </c>
      <c r="AR12" s="19">
        <v>0.6174496644295302</v>
      </c>
      <c r="AS12" s="19">
        <v>0.37583892617449666</v>
      </c>
      <c r="AT12" s="19">
        <v>0.006711409395973154</v>
      </c>
      <c r="AU12" s="19">
        <v>0.4878048780487805</v>
      </c>
      <c r="AV12" s="19">
        <v>0.25914634146341464</v>
      </c>
      <c r="AW12" s="19">
        <v>0.2530487804878049</v>
      </c>
      <c r="AX12" s="22" t="s">
        <v>180</v>
      </c>
      <c r="AY12" s="19">
        <v>0.41131105398457585</v>
      </c>
      <c r="AZ12" s="19">
        <v>0.4318766066838046</v>
      </c>
      <c r="BA12" s="19">
        <v>0.15681233933161953</v>
      </c>
      <c r="BB12" s="19">
        <v>0.9508196721311475</v>
      </c>
      <c r="BC12" s="19">
        <v>0.04918032786885246</v>
      </c>
      <c r="BD12" s="19">
        <v>0</v>
      </c>
    </row>
    <row r="13" spans="1:56" s="21" customFormat="1" ht="12">
      <c r="A13" s="14" t="s">
        <v>171</v>
      </c>
      <c r="B13" s="22" t="s">
        <v>181</v>
      </c>
      <c r="C13" s="16">
        <f t="shared" si="2"/>
        <v>170</v>
      </c>
      <c r="D13" s="17">
        <v>140</v>
      </c>
      <c r="E13" s="17">
        <v>15</v>
      </c>
      <c r="F13" s="17">
        <v>14</v>
      </c>
      <c r="G13" s="17">
        <v>1</v>
      </c>
      <c r="H13" s="17">
        <f t="shared" si="3"/>
        <v>211</v>
      </c>
      <c r="I13" s="17">
        <v>123</v>
      </c>
      <c r="J13" s="17">
        <v>88</v>
      </c>
      <c r="K13" s="22" t="s">
        <v>181</v>
      </c>
      <c r="L13" s="17">
        <v>17</v>
      </c>
      <c r="M13" s="17">
        <v>15</v>
      </c>
      <c r="N13" s="17">
        <v>2</v>
      </c>
      <c r="O13" s="17">
        <v>0</v>
      </c>
      <c r="P13" s="17">
        <v>0</v>
      </c>
      <c r="Q13" s="17">
        <v>0</v>
      </c>
      <c r="R13" s="17">
        <v>0</v>
      </c>
      <c r="S13" s="17">
        <v>0</v>
      </c>
      <c r="T13" s="22" t="s">
        <v>181</v>
      </c>
      <c r="U13" s="17">
        <v>9</v>
      </c>
      <c r="V13" s="17">
        <v>10</v>
      </c>
      <c r="W13" s="17">
        <f t="shared" si="4"/>
        <v>7</v>
      </c>
      <c r="X13" s="17">
        <f t="shared" si="0"/>
        <v>25</v>
      </c>
      <c r="Y13" s="17">
        <v>3</v>
      </c>
      <c r="Z13" s="17">
        <v>0</v>
      </c>
      <c r="AA13" s="17">
        <v>7</v>
      </c>
      <c r="AB13" s="17">
        <v>0</v>
      </c>
      <c r="AC13" s="17">
        <v>4</v>
      </c>
      <c r="AD13" s="22" t="s">
        <v>181</v>
      </c>
      <c r="AE13" s="17">
        <f t="shared" si="5"/>
        <v>54</v>
      </c>
      <c r="AF13" s="17">
        <v>54</v>
      </c>
      <c r="AG13" s="17">
        <v>0</v>
      </c>
      <c r="AH13" s="17">
        <v>0</v>
      </c>
      <c r="AI13" s="17">
        <v>17</v>
      </c>
      <c r="AJ13" s="17">
        <v>6</v>
      </c>
      <c r="AK13" s="23">
        <v>493</v>
      </c>
      <c r="AL13" s="17">
        <v>38</v>
      </c>
      <c r="AM13" s="19">
        <v>0.5829383886255924</v>
      </c>
      <c r="AN13" s="19">
        <f t="shared" si="1"/>
        <v>8.816705336426914</v>
      </c>
      <c r="AO13" s="20">
        <f t="shared" si="6"/>
        <v>0</v>
      </c>
      <c r="AP13" s="20">
        <v>2.028397565922921</v>
      </c>
      <c r="AQ13" s="22" t="s">
        <v>181</v>
      </c>
      <c r="AR13" s="19">
        <v>0.4381443298969072</v>
      </c>
      <c r="AS13" s="19">
        <v>0.5438144329896907</v>
      </c>
      <c r="AT13" s="19">
        <v>0.01804123711340206</v>
      </c>
      <c r="AU13" s="19">
        <v>0.39886039886039887</v>
      </c>
      <c r="AV13" s="19">
        <v>0.3504273504273504</v>
      </c>
      <c r="AW13" s="19">
        <v>0.25071225071225073</v>
      </c>
      <c r="AX13" s="22" t="s">
        <v>181</v>
      </c>
      <c r="AY13" s="19">
        <v>0.3723404255319149</v>
      </c>
      <c r="AZ13" s="19">
        <v>0.5611702127659575</v>
      </c>
      <c r="BA13" s="19">
        <v>0.06648936170212766</v>
      </c>
      <c r="BB13" s="19">
        <v>0.6818181818181818</v>
      </c>
      <c r="BC13" s="19">
        <v>0.3181818181818182</v>
      </c>
      <c r="BD13" s="19">
        <v>0</v>
      </c>
    </row>
    <row r="14" spans="1:56" s="21" customFormat="1" ht="12">
      <c r="A14" s="14" t="s">
        <v>171</v>
      </c>
      <c r="B14" s="15" t="s">
        <v>182</v>
      </c>
      <c r="C14" s="16">
        <f t="shared" si="2"/>
        <v>206</v>
      </c>
      <c r="D14" s="17">
        <v>154</v>
      </c>
      <c r="E14" s="17">
        <v>26</v>
      </c>
      <c r="F14" s="17">
        <v>24</v>
      </c>
      <c r="G14" s="17">
        <v>2</v>
      </c>
      <c r="H14" s="17">
        <f t="shared" si="3"/>
        <v>181</v>
      </c>
      <c r="I14" s="17">
        <v>96</v>
      </c>
      <c r="J14" s="17">
        <v>85</v>
      </c>
      <c r="K14" s="15" t="s">
        <v>182</v>
      </c>
      <c r="L14" s="17">
        <v>18</v>
      </c>
      <c r="M14" s="17">
        <v>14</v>
      </c>
      <c r="N14" s="17">
        <v>1</v>
      </c>
      <c r="O14" s="17">
        <v>3</v>
      </c>
      <c r="P14" s="17">
        <v>0</v>
      </c>
      <c r="Q14" s="17">
        <v>0</v>
      </c>
      <c r="R14" s="17">
        <v>0</v>
      </c>
      <c r="S14" s="17">
        <v>0</v>
      </c>
      <c r="T14" s="15" t="s">
        <v>182</v>
      </c>
      <c r="U14" s="17">
        <v>5</v>
      </c>
      <c r="V14" s="17">
        <v>4</v>
      </c>
      <c r="W14" s="17">
        <f t="shared" si="4"/>
        <v>12</v>
      </c>
      <c r="X14" s="17">
        <f t="shared" si="0"/>
        <v>39</v>
      </c>
      <c r="Y14" s="17">
        <v>1</v>
      </c>
      <c r="Z14" s="17">
        <v>6</v>
      </c>
      <c r="AA14" s="17">
        <v>6</v>
      </c>
      <c r="AB14" s="17">
        <v>0</v>
      </c>
      <c r="AC14" s="17">
        <v>2</v>
      </c>
      <c r="AD14" s="15" t="s">
        <v>182</v>
      </c>
      <c r="AE14" s="17">
        <f t="shared" si="5"/>
        <v>13</v>
      </c>
      <c r="AF14" s="17">
        <v>12</v>
      </c>
      <c r="AG14" s="17">
        <v>0</v>
      </c>
      <c r="AH14" s="17">
        <v>1</v>
      </c>
      <c r="AI14" s="17">
        <v>21</v>
      </c>
      <c r="AJ14" s="17">
        <v>25</v>
      </c>
      <c r="AK14" s="23">
        <v>462</v>
      </c>
      <c r="AL14" s="17">
        <v>80</v>
      </c>
      <c r="AM14" s="19">
        <v>0.5303867403314917</v>
      </c>
      <c r="AN14" s="19">
        <f t="shared" si="1"/>
        <v>18.64801864801865</v>
      </c>
      <c r="AO14" s="20">
        <f t="shared" si="6"/>
        <v>0</v>
      </c>
      <c r="AP14" s="20">
        <v>2.813852813852814</v>
      </c>
      <c r="AQ14" s="15" t="s">
        <v>182</v>
      </c>
      <c r="AR14" s="19">
        <v>0.5162907268170426</v>
      </c>
      <c r="AS14" s="19">
        <v>0.45363408521303256</v>
      </c>
      <c r="AT14" s="19">
        <v>0.03007518796992481</v>
      </c>
      <c r="AU14" s="19">
        <v>0.4597014925373134</v>
      </c>
      <c r="AV14" s="19">
        <v>0.2865671641791045</v>
      </c>
      <c r="AW14" s="19">
        <v>0.2537313432835821</v>
      </c>
      <c r="AX14" s="15" t="s">
        <v>182</v>
      </c>
      <c r="AY14" s="19">
        <v>0.4117647058823529</v>
      </c>
      <c r="AZ14" s="19">
        <v>0.4839572192513369</v>
      </c>
      <c r="BA14" s="19">
        <v>0.10427807486631016</v>
      </c>
      <c r="BB14" s="19">
        <v>0.6842105263157895</v>
      </c>
      <c r="BC14" s="19">
        <v>0.15789473684210525</v>
      </c>
      <c r="BD14" s="19">
        <v>0.15789473684210525</v>
      </c>
    </row>
    <row r="15" spans="1:56" s="21" customFormat="1" ht="12">
      <c r="A15" s="116" t="s">
        <v>183</v>
      </c>
      <c r="B15" s="118"/>
      <c r="C15" s="25">
        <f aca="true" t="shared" si="7" ref="C15:J15">AVERAGE(C6:C14)</f>
        <v>236.55555555555554</v>
      </c>
      <c r="D15" s="25">
        <f t="shared" si="7"/>
        <v>137.44444444444446</v>
      </c>
      <c r="E15" s="25">
        <f t="shared" si="7"/>
        <v>49.55555555555556</v>
      </c>
      <c r="F15" s="25">
        <f t="shared" si="7"/>
        <v>48.111111111111114</v>
      </c>
      <c r="G15" s="25">
        <f t="shared" si="7"/>
        <v>1.4444444444444444</v>
      </c>
      <c r="H15" s="25">
        <f t="shared" si="7"/>
        <v>209.11111111111111</v>
      </c>
      <c r="I15" s="25">
        <f t="shared" si="7"/>
        <v>112.66666666666667</v>
      </c>
      <c r="J15" s="25">
        <f t="shared" si="7"/>
        <v>96.44444444444444</v>
      </c>
      <c r="K15" s="24" t="s">
        <v>184</v>
      </c>
      <c r="L15" s="25">
        <f>AVERAGE(L6:L14)</f>
        <v>15.11111111111111</v>
      </c>
      <c r="M15" s="25"/>
      <c r="N15" s="25"/>
      <c r="O15" s="25"/>
      <c r="P15" s="25">
        <f>AVERAGE(P6:P14)</f>
        <v>2.111111111111111</v>
      </c>
      <c r="Q15" s="26"/>
      <c r="R15" s="26"/>
      <c r="S15" s="26"/>
      <c r="T15" s="24" t="s">
        <v>184</v>
      </c>
      <c r="U15" s="25">
        <f aca="true" t="shared" si="8" ref="U15:AJ15">AVERAGE(U6:U14)</f>
        <v>5.111111111111111</v>
      </c>
      <c r="V15" s="25">
        <f t="shared" si="8"/>
        <v>3.6666666666666665</v>
      </c>
      <c r="W15" s="25">
        <f t="shared" si="8"/>
        <v>9</v>
      </c>
      <c r="X15" s="25">
        <f t="shared" si="8"/>
        <v>60</v>
      </c>
      <c r="Y15" s="25">
        <f t="shared" si="8"/>
        <v>1.4444444444444444</v>
      </c>
      <c r="Z15" s="25">
        <f t="shared" si="8"/>
        <v>1.5555555555555556</v>
      </c>
      <c r="AA15" s="25">
        <f t="shared" si="8"/>
        <v>7.333333333333333</v>
      </c>
      <c r="AB15" s="25">
        <f t="shared" si="8"/>
        <v>0.1111111111111111</v>
      </c>
      <c r="AC15" s="25">
        <f t="shared" si="8"/>
        <v>2.5555555555555554</v>
      </c>
      <c r="AD15" s="24" t="s">
        <v>185</v>
      </c>
      <c r="AE15" s="25">
        <f t="shared" si="8"/>
        <v>19</v>
      </c>
      <c r="AF15" s="25">
        <f t="shared" si="8"/>
        <v>16.555555555555557</v>
      </c>
      <c r="AG15" s="25">
        <f t="shared" si="8"/>
        <v>0</v>
      </c>
      <c r="AH15" s="25">
        <f t="shared" si="8"/>
        <v>2.4444444444444446</v>
      </c>
      <c r="AI15" s="25">
        <f t="shared" si="8"/>
        <v>23.333333333333332</v>
      </c>
      <c r="AJ15" s="25">
        <f t="shared" si="8"/>
        <v>11.444444444444445</v>
      </c>
      <c r="AK15" s="25"/>
      <c r="AL15" s="25">
        <f>AVERAGE(AL6:AL14)</f>
        <v>83.11111111111111</v>
      </c>
      <c r="AM15" s="27">
        <f>AVERAGE(AM6:AM14)</f>
        <v>0.5452144542433575</v>
      </c>
      <c r="AN15" s="27">
        <f>AVERAGE(AN6:AN14)</f>
        <v>17.192292641552886</v>
      </c>
      <c r="AO15" s="28">
        <f>AVERAGE(AO6:AO14)</f>
        <v>0.4246020796890473</v>
      </c>
      <c r="AP15" s="28">
        <f>AVERAGE(AP6:AP14)</f>
        <v>2.131025144778134</v>
      </c>
      <c r="AQ15" s="24" t="s">
        <v>184</v>
      </c>
      <c r="AR15" s="27">
        <v>0.5202834799608993</v>
      </c>
      <c r="AS15" s="27">
        <v>0.4599217986314761</v>
      </c>
      <c r="AT15" s="27">
        <v>0.019794721407624637</v>
      </c>
      <c r="AU15" s="27">
        <v>0.3966014748316768</v>
      </c>
      <c r="AV15" s="27">
        <v>0.3251042000641231</v>
      </c>
      <c r="AW15" s="27">
        <v>0.27829432510420005</v>
      </c>
      <c r="AX15" s="24" t="s">
        <v>184</v>
      </c>
      <c r="AY15" s="27">
        <v>0.33807051106859803</v>
      </c>
      <c r="AZ15" s="27">
        <v>0.514348182563542</v>
      </c>
      <c r="BA15" s="27">
        <v>0.14758130636786007</v>
      </c>
      <c r="BB15" s="27">
        <v>0.8479087452471482</v>
      </c>
      <c r="BC15" s="27">
        <v>0.12547528517110265</v>
      </c>
      <c r="BD15" s="27">
        <v>0.026615969581749048</v>
      </c>
    </row>
    <row r="16" spans="1:56" s="21" customFormat="1" ht="12">
      <c r="A16" s="117" t="s">
        <v>186</v>
      </c>
      <c r="B16" s="118"/>
      <c r="C16" s="25">
        <f aca="true" t="shared" si="9" ref="C16:J16">STDEV(C6:C14)</f>
        <v>32.97389539890277</v>
      </c>
      <c r="D16" s="25">
        <f t="shared" si="9"/>
        <v>17.443559779407913</v>
      </c>
      <c r="E16" s="25">
        <f t="shared" si="9"/>
        <v>19.881593944595533</v>
      </c>
      <c r="F16" s="25">
        <f t="shared" si="9"/>
        <v>20.238851526485174</v>
      </c>
      <c r="G16" s="25">
        <f t="shared" si="9"/>
        <v>1.2360330811826103</v>
      </c>
      <c r="H16" s="25">
        <f t="shared" si="9"/>
        <v>32.80413253099538</v>
      </c>
      <c r="I16" s="25">
        <f t="shared" si="9"/>
        <v>15.56438241627338</v>
      </c>
      <c r="J16" s="25">
        <f t="shared" si="9"/>
        <v>27.01439945247307</v>
      </c>
      <c r="K16" s="29" t="s">
        <v>187</v>
      </c>
      <c r="L16" s="25">
        <f>STDEV(L6:L14)</f>
        <v>6.735065783725582</v>
      </c>
      <c r="M16" s="25"/>
      <c r="N16" s="25"/>
      <c r="O16" s="25"/>
      <c r="P16" s="25">
        <f>STDEV(P6:P14)</f>
        <v>5.230784942158405</v>
      </c>
      <c r="Q16" s="26"/>
      <c r="R16" s="26"/>
      <c r="S16" s="26"/>
      <c r="T16" s="29" t="s">
        <v>187</v>
      </c>
      <c r="U16" s="25">
        <f aca="true" t="shared" si="10" ref="U16:AJ16">STDEV(U6:U14)</f>
        <v>2.5221243250702594</v>
      </c>
      <c r="V16" s="25">
        <f t="shared" si="10"/>
        <v>3.24037034920393</v>
      </c>
      <c r="W16" s="25">
        <f t="shared" si="10"/>
        <v>4.444097208657794</v>
      </c>
      <c r="X16" s="25">
        <f t="shared" si="10"/>
        <v>18.069310999592652</v>
      </c>
      <c r="Y16" s="25">
        <f t="shared" si="10"/>
        <v>1.509230856356236</v>
      </c>
      <c r="Z16" s="25">
        <f t="shared" si="10"/>
        <v>2.0069324297987157</v>
      </c>
      <c r="AA16" s="25">
        <f t="shared" si="10"/>
        <v>3.570714214271425</v>
      </c>
      <c r="AB16" s="25">
        <f t="shared" si="10"/>
        <v>0.3333333333333333</v>
      </c>
      <c r="AC16" s="25">
        <f t="shared" si="10"/>
        <v>1.2360330811826103</v>
      </c>
      <c r="AD16" s="29" t="s">
        <v>187</v>
      </c>
      <c r="AE16" s="25">
        <f t="shared" si="10"/>
        <v>13.937359864766353</v>
      </c>
      <c r="AF16" s="25">
        <f t="shared" si="10"/>
        <v>14.240006242195886</v>
      </c>
      <c r="AG16" s="25">
        <f t="shared" si="10"/>
        <v>0</v>
      </c>
      <c r="AH16" s="25">
        <f t="shared" si="10"/>
        <v>2.96273147243853</v>
      </c>
      <c r="AI16" s="25">
        <f t="shared" si="10"/>
        <v>11.597413504743201</v>
      </c>
      <c r="AJ16" s="25">
        <f t="shared" si="10"/>
        <v>13.602491601827136</v>
      </c>
      <c r="AK16" s="25"/>
      <c r="AL16" s="25">
        <f>STDEV(AL6:AL14)</f>
        <v>25.07211820152241</v>
      </c>
      <c r="AM16" s="27">
        <f>STDEV(AM6:AM14)</f>
        <v>0.08193924426450978</v>
      </c>
      <c r="AN16" s="27">
        <f>STDEV(AN6:AN14)</f>
        <v>5.368224246701596</v>
      </c>
      <c r="AO16" s="28">
        <f>STDEV(AO6:AO14)</f>
        <v>1.0456033946114667</v>
      </c>
      <c r="AP16" s="28">
        <f>STDEV(AP6:AP14)</f>
        <v>0.9576407803558983</v>
      </c>
      <c r="AQ16" s="29" t="s">
        <v>188</v>
      </c>
      <c r="AR16" s="27">
        <v>0.0725232303494929</v>
      </c>
      <c r="AS16" s="27">
        <v>0.0721498516077611</v>
      </c>
      <c r="AT16" s="27">
        <v>0.00977440735042037</v>
      </c>
      <c r="AU16" s="27">
        <v>0.050334093624453735</v>
      </c>
      <c r="AV16" s="27">
        <v>0.044911651730189295</v>
      </c>
      <c r="AW16" s="27">
        <v>0.07795113660540481</v>
      </c>
      <c r="AX16" s="29" t="s">
        <v>187</v>
      </c>
      <c r="AY16" s="27">
        <v>0.04290572233251468</v>
      </c>
      <c r="AZ16" s="27">
        <v>0.08068794555314525</v>
      </c>
      <c r="BA16" s="27">
        <v>0.04444487537478379</v>
      </c>
      <c r="BB16" s="27">
        <v>0.3401793640710262</v>
      </c>
      <c r="BC16" s="27">
        <v>0.0610958705863932</v>
      </c>
      <c r="BD16" s="27">
        <v>0.03433914803838106</v>
      </c>
    </row>
    <row r="17" spans="1:56" s="21" customFormat="1" ht="12">
      <c r="A17" s="30" t="s">
        <v>189</v>
      </c>
      <c r="B17" s="31" t="s">
        <v>190</v>
      </c>
      <c r="C17" s="32">
        <f>SUM(D17:G17)</f>
        <v>258</v>
      </c>
      <c r="D17" s="33">
        <v>222</v>
      </c>
      <c r="E17" s="33">
        <v>18</v>
      </c>
      <c r="F17" s="33">
        <v>17</v>
      </c>
      <c r="G17" s="33">
        <v>1</v>
      </c>
      <c r="H17" s="34">
        <f>SUM(I17:J17)</f>
        <v>113</v>
      </c>
      <c r="I17" s="33">
        <v>58</v>
      </c>
      <c r="J17" s="33">
        <v>55</v>
      </c>
      <c r="K17" s="31" t="s">
        <v>190</v>
      </c>
      <c r="L17" s="33">
        <v>13</v>
      </c>
      <c r="M17" s="33">
        <v>12</v>
      </c>
      <c r="N17" s="33">
        <v>0</v>
      </c>
      <c r="O17" s="33">
        <v>1</v>
      </c>
      <c r="P17" s="33">
        <v>0</v>
      </c>
      <c r="Q17" s="33">
        <v>0</v>
      </c>
      <c r="R17" s="33">
        <v>0</v>
      </c>
      <c r="S17" s="33">
        <v>0</v>
      </c>
      <c r="T17" s="31" t="s">
        <v>190</v>
      </c>
      <c r="U17" s="33">
        <v>6</v>
      </c>
      <c r="V17" s="33">
        <v>8</v>
      </c>
      <c r="W17" s="34">
        <f>SUM(Z17:AB17)</f>
        <v>6</v>
      </c>
      <c r="X17" s="34">
        <f>SUM(Y17:AB17)+E17</f>
        <v>24</v>
      </c>
      <c r="Y17" s="33">
        <v>0</v>
      </c>
      <c r="Z17" s="33">
        <v>0</v>
      </c>
      <c r="AA17" s="33">
        <v>5</v>
      </c>
      <c r="AB17" s="33">
        <v>1</v>
      </c>
      <c r="AC17" s="33">
        <v>1</v>
      </c>
      <c r="AD17" s="31" t="s">
        <v>190</v>
      </c>
      <c r="AE17" s="34">
        <f t="shared" si="5"/>
        <v>27</v>
      </c>
      <c r="AF17" s="33">
        <v>25</v>
      </c>
      <c r="AG17" s="33">
        <v>0</v>
      </c>
      <c r="AH17" s="33">
        <v>2</v>
      </c>
      <c r="AI17" s="33">
        <v>26</v>
      </c>
      <c r="AJ17" s="33">
        <v>17</v>
      </c>
      <c r="AK17" s="35">
        <v>457</v>
      </c>
      <c r="AL17" s="33">
        <v>26</v>
      </c>
      <c r="AM17" s="36">
        <v>0.5132743362831859</v>
      </c>
      <c r="AN17" s="36">
        <f>(AL17/(C17+H17+L17+P17+U17+V17+W17+Y17+AC17))*100</f>
        <v>6.419753086419753</v>
      </c>
      <c r="AO17" s="37">
        <f>(P17/AK17)*100</f>
        <v>0</v>
      </c>
      <c r="AP17" s="37">
        <v>1.312910284463895</v>
      </c>
      <c r="AQ17" s="31" t="s">
        <v>190</v>
      </c>
      <c r="AR17" s="36">
        <v>0.6843501326259946</v>
      </c>
      <c r="AS17" s="36">
        <v>0.29973474801061006</v>
      </c>
      <c r="AT17" s="36">
        <v>0.015915119363395226</v>
      </c>
      <c r="AU17" s="36">
        <v>0.6626865671641791</v>
      </c>
      <c r="AV17" s="36">
        <v>0.17313432835820897</v>
      </c>
      <c r="AW17" s="36">
        <v>0.16417910447761194</v>
      </c>
      <c r="AX17" s="31" t="s">
        <v>190</v>
      </c>
      <c r="AY17" s="36">
        <v>0.6183844011142061</v>
      </c>
      <c r="AZ17" s="36">
        <v>0.3147632311977716</v>
      </c>
      <c r="BA17" s="36">
        <v>0.06685236768802229</v>
      </c>
      <c r="BB17" s="36">
        <v>0.782608695652174</v>
      </c>
      <c r="BC17" s="36">
        <v>0.21739130434782608</v>
      </c>
      <c r="BD17" s="36">
        <v>0</v>
      </c>
    </row>
    <row r="18" spans="1:56" s="21" customFormat="1" ht="12">
      <c r="A18" s="30" t="s">
        <v>189</v>
      </c>
      <c r="B18" s="31" t="s">
        <v>191</v>
      </c>
      <c r="C18" s="32">
        <f>SUM(D18:G18)</f>
        <v>305</v>
      </c>
      <c r="D18" s="33">
        <v>205</v>
      </c>
      <c r="E18" s="33">
        <v>50</v>
      </c>
      <c r="F18" s="33">
        <v>48</v>
      </c>
      <c r="G18" s="33">
        <v>2</v>
      </c>
      <c r="H18" s="34">
        <f>SUM(I18:J18)</f>
        <v>167</v>
      </c>
      <c r="I18" s="33">
        <v>81</v>
      </c>
      <c r="J18" s="33">
        <v>86</v>
      </c>
      <c r="K18" s="31" t="s">
        <v>191</v>
      </c>
      <c r="L18" s="33">
        <v>7</v>
      </c>
      <c r="M18" s="33"/>
      <c r="N18" s="33"/>
      <c r="O18" s="33">
        <v>7</v>
      </c>
      <c r="P18" s="33">
        <v>0</v>
      </c>
      <c r="Q18" s="33">
        <v>0</v>
      </c>
      <c r="R18" s="33">
        <v>0</v>
      </c>
      <c r="S18" s="33">
        <v>0</v>
      </c>
      <c r="T18" s="31" t="s">
        <v>191</v>
      </c>
      <c r="U18" s="33">
        <v>3</v>
      </c>
      <c r="V18" s="33">
        <v>0</v>
      </c>
      <c r="W18" s="34">
        <f>SUM(Z18:AB18)</f>
        <v>3</v>
      </c>
      <c r="X18" s="34">
        <f>SUM(Y18:AB18)+E18</f>
        <v>54</v>
      </c>
      <c r="Y18" s="33">
        <v>1</v>
      </c>
      <c r="Z18" s="33">
        <v>1</v>
      </c>
      <c r="AA18" s="33">
        <v>2</v>
      </c>
      <c r="AB18" s="33">
        <v>0</v>
      </c>
      <c r="AC18" s="33">
        <v>1</v>
      </c>
      <c r="AD18" s="31" t="s">
        <v>191</v>
      </c>
      <c r="AE18" s="34">
        <f t="shared" si="5"/>
        <v>14</v>
      </c>
      <c r="AF18" s="33">
        <v>3</v>
      </c>
      <c r="AG18" s="33">
        <v>0</v>
      </c>
      <c r="AH18" s="33">
        <v>11</v>
      </c>
      <c r="AI18" s="33">
        <v>30</v>
      </c>
      <c r="AJ18" s="33">
        <v>8</v>
      </c>
      <c r="AK18" s="35">
        <v>489</v>
      </c>
      <c r="AL18" s="33">
        <v>44</v>
      </c>
      <c r="AM18" s="36">
        <v>0.48502994011976047</v>
      </c>
      <c r="AN18" s="36">
        <f>(AL18/(C18+H18+L18+P18+U18+V18+W18+Y18+AC18))*100</f>
        <v>9.034907597535934</v>
      </c>
      <c r="AO18" s="37">
        <f>(P18/AK18)*100</f>
        <v>0</v>
      </c>
      <c r="AP18" s="37">
        <v>0.81799591002045</v>
      </c>
      <c r="AQ18" s="31" t="s">
        <v>191</v>
      </c>
      <c r="AR18" s="36">
        <v>0.6421052631578947</v>
      </c>
      <c r="AS18" s="36">
        <v>0.35157894736842105</v>
      </c>
      <c r="AT18" s="36">
        <v>0.00631578947368421</v>
      </c>
      <c r="AU18" s="36">
        <v>0.5510752688172043</v>
      </c>
      <c r="AV18" s="36">
        <v>0.21774193548387097</v>
      </c>
      <c r="AW18" s="36">
        <v>0.23118279569892472</v>
      </c>
      <c r="AX18" s="31" t="s">
        <v>191</v>
      </c>
      <c r="AY18" s="36">
        <v>0.4812206572769953</v>
      </c>
      <c r="AZ18" s="36">
        <v>0.392018779342723</v>
      </c>
      <c r="BA18" s="36">
        <v>0.1267605633802817</v>
      </c>
      <c r="BB18" s="36">
        <v>0.9433962264150944</v>
      </c>
      <c r="BC18" s="36">
        <v>0.03773584905660377</v>
      </c>
      <c r="BD18" s="36">
        <v>0.018867924528301886</v>
      </c>
    </row>
    <row r="19" spans="1:56" s="21" customFormat="1" ht="12">
      <c r="A19" s="30" t="s">
        <v>189</v>
      </c>
      <c r="B19" s="31" t="s">
        <v>192</v>
      </c>
      <c r="C19" s="32">
        <f>SUM(D19:G19)</f>
        <v>210</v>
      </c>
      <c r="D19" s="38">
        <v>178</v>
      </c>
      <c r="E19" s="38">
        <v>16</v>
      </c>
      <c r="F19" s="38">
        <v>16</v>
      </c>
      <c r="G19" s="38">
        <v>0</v>
      </c>
      <c r="H19" s="34">
        <f>SUM(I19:J19)</f>
        <v>144</v>
      </c>
      <c r="I19" s="33">
        <v>120</v>
      </c>
      <c r="J19" s="33">
        <v>24</v>
      </c>
      <c r="K19" s="31" t="s">
        <v>192</v>
      </c>
      <c r="L19" s="33">
        <v>36</v>
      </c>
      <c r="M19" s="33">
        <v>34</v>
      </c>
      <c r="N19" s="33">
        <v>2</v>
      </c>
      <c r="O19" s="33">
        <v>0</v>
      </c>
      <c r="P19" s="38">
        <v>9</v>
      </c>
      <c r="Q19" s="33">
        <v>3</v>
      </c>
      <c r="R19" s="33">
        <v>6</v>
      </c>
      <c r="S19" s="33">
        <v>0</v>
      </c>
      <c r="T19" s="31" t="s">
        <v>192</v>
      </c>
      <c r="U19" s="38">
        <v>3</v>
      </c>
      <c r="V19" s="33">
        <v>24</v>
      </c>
      <c r="W19" s="34">
        <f>SUM(Z19:AB19)</f>
        <v>2</v>
      </c>
      <c r="X19" s="34">
        <f>SUM(Y19:AB19)+E19</f>
        <v>25</v>
      </c>
      <c r="Y19" s="33">
        <v>7</v>
      </c>
      <c r="Z19" s="33">
        <v>0</v>
      </c>
      <c r="AA19" s="33">
        <v>2</v>
      </c>
      <c r="AB19" s="33">
        <v>0</v>
      </c>
      <c r="AC19" s="38">
        <v>5</v>
      </c>
      <c r="AD19" s="31" t="s">
        <v>192</v>
      </c>
      <c r="AE19" s="34">
        <f t="shared" si="5"/>
        <v>40</v>
      </c>
      <c r="AF19" s="39">
        <v>14</v>
      </c>
      <c r="AG19" s="38">
        <v>0</v>
      </c>
      <c r="AH19" s="38">
        <v>26</v>
      </c>
      <c r="AI19" s="33">
        <v>22</v>
      </c>
      <c r="AJ19" s="33">
        <v>13</v>
      </c>
      <c r="AK19" s="35">
        <v>499</v>
      </c>
      <c r="AL19" s="33">
        <v>15</v>
      </c>
      <c r="AM19" s="36">
        <v>0.8333333333333334</v>
      </c>
      <c r="AN19" s="36">
        <f>(AL19/(C19+H19+L19+P19+U19+V19+W19+Y19+AC19))*100</f>
        <v>3.4090909090909087</v>
      </c>
      <c r="AO19" s="37">
        <f>(P19/AK19)*100</f>
        <v>1.8036072144288577</v>
      </c>
      <c r="AP19" s="37">
        <v>1.8036072144288577</v>
      </c>
      <c r="AQ19" s="31" t="s">
        <v>192</v>
      </c>
      <c r="AR19" s="36">
        <v>0.5898876404494382</v>
      </c>
      <c r="AS19" s="36">
        <v>0.4044943820224719</v>
      </c>
      <c r="AT19" s="36">
        <v>0.0056179775280898875</v>
      </c>
      <c r="AU19" s="36">
        <v>0.5527950310559007</v>
      </c>
      <c r="AV19" s="36">
        <v>0.37267080745341613</v>
      </c>
      <c r="AW19" s="36">
        <v>0.07453416149068323</v>
      </c>
      <c r="AX19" s="31" t="s">
        <v>192</v>
      </c>
      <c r="AY19" s="36">
        <v>0.5129682997118156</v>
      </c>
      <c r="AZ19" s="36">
        <v>0.414985590778098</v>
      </c>
      <c r="BA19" s="36">
        <v>0.07204610951008646</v>
      </c>
      <c r="BB19" s="36">
        <v>0.8888888888888888</v>
      </c>
      <c r="BC19" s="36">
        <v>0.1111111111111111</v>
      </c>
      <c r="BD19" s="36">
        <v>0</v>
      </c>
    </row>
    <row r="20" spans="1:56" s="21" customFormat="1" ht="12">
      <c r="A20" s="103" t="s">
        <v>193</v>
      </c>
      <c r="B20" s="104"/>
      <c r="C20" s="42">
        <f>AVERAGE(C17:C19)</f>
        <v>257.6666666666667</v>
      </c>
      <c r="D20" s="42">
        <f>AVERAGE(D17:D19)</f>
        <v>201.66666666666666</v>
      </c>
      <c r="E20" s="42">
        <f aca="true" t="shared" si="11" ref="E20:J20">AVERAGE(E17:E19)</f>
        <v>28</v>
      </c>
      <c r="F20" s="42">
        <f t="shared" si="11"/>
        <v>27</v>
      </c>
      <c r="G20" s="42">
        <f t="shared" si="11"/>
        <v>1</v>
      </c>
      <c r="H20" s="42">
        <f t="shared" si="11"/>
        <v>141.33333333333334</v>
      </c>
      <c r="I20" s="42">
        <f t="shared" si="11"/>
        <v>86.33333333333333</v>
      </c>
      <c r="J20" s="42">
        <f t="shared" si="11"/>
        <v>55</v>
      </c>
      <c r="K20" s="40" t="s">
        <v>184</v>
      </c>
      <c r="L20" s="42">
        <f>AVERAGE(L17:L19)</f>
        <v>18.666666666666668</v>
      </c>
      <c r="M20" s="43"/>
      <c r="N20" s="43"/>
      <c r="O20" s="43"/>
      <c r="P20" s="42">
        <f>AVERAGE(P17:P19)</f>
        <v>3</v>
      </c>
      <c r="Q20" s="43"/>
      <c r="R20" s="43"/>
      <c r="S20" s="43"/>
      <c r="T20" s="40" t="s">
        <v>184</v>
      </c>
      <c r="U20" s="42">
        <f aca="true" t="shared" si="12" ref="U20:AJ20">AVERAGE(U17:U19)</f>
        <v>4</v>
      </c>
      <c r="V20" s="42">
        <f t="shared" si="12"/>
        <v>10.666666666666666</v>
      </c>
      <c r="W20" s="42">
        <f t="shared" si="12"/>
        <v>3.6666666666666665</v>
      </c>
      <c r="X20" s="42">
        <f t="shared" si="12"/>
        <v>34.333333333333336</v>
      </c>
      <c r="Y20" s="42">
        <f t="shared" si="12"/>
        <v>2.6666666666666665</v>
      </c>
      <c r="Z20" s="42">
        <f t="shared" si="12"/>
        <v>0.3333333333333333</v>
      </c>
      <c r="AA20" s="42">
        <f t="shared" si="12"/>
        <v>3</v>
      </c>
      <c r="AB20" s="42">
        <f t="shared" si="12"/>
        <v>0.3333333333333333</v>
      </c>
      <c r="AC20" s="42">
        <f t="shared" si="12"/>
        <v>2.3333333333333335</v>
      </c>
      <c r="AD20" s="40" t="s">
        <v>184</v>
      </c>
      <c r="AE20" s="42">
        <f t="shared" si="12"/>
        <v>27</v>
      </c>
      <c r="AF20" s="42">
        <f t="shared" si="12"/>
        <v>14</v>
      </c>
      <c r="AG20" s="42">
        <f t="shared" si="12"/>
        <v>0</v>
      </c>
      <c r="AH20" s="42">
        <f t="shared" si="12"/>
        <v>13</v>
      </c>
      <c r="AI20" s="42">
        <f t="shared" si="12"/>
        <v>26</v>
      </c>
      <c r="AJ20" s="42">
        <f t="shared" si="12"/>
        <v>12.666666666666666</v>
      </c>
      <c r="AK20" s="44"/>
      <c r="AL20" s="42">
        <f>AVERAGE(AL17:AL19)</f>
        <v>28.333333333333332</v>
      </c>
      <c r="AM20" s="45">
        <f>AVERAGE(AM17:AM19)</f>
        <v>0.6105458699120933</v>
      </c>
      <c r="AN20" s="45">
        <f>AVERAGE(AN17:AN19)</f>
        <v>6.287917197682199</v>
      </c>
      <c r="AO20" s="46">
        <f>AVERAGE(AO17:AO19)</f>
        <v>0.6012024048096193</v>
      </c>
      <c r="AP20" s="46">
        <f>AVERAGE(AP17:AP19)</f>
        <v>1.3115044696377343</v>
      </c>
      <c r="AQ20" s="40" t="s">
        <v>184</v>
      </c>
      <c r="AR20" s="45">
        <v>0.6399006622516556</v>
      </c>
      <c r="AS20" s="45">
        <v>0.3509933774834437</v>
      </c>
      <c r="AT20" s="45">
        <v>0.009105960264900662</v>
      </c>
      <c r="AU20" s="45">
        <v>0.5879494655004859</v>
      </c>
      <c r="AV20" s="45">
        <v>0.25170068027210885</v>
      </c>
      <c r="AW20" s="45">
        <v>0.16034985422740525</v>
      </c>
      <c r="AX20" s="40" t="s">
        <v>184</v>
      </c>
      <c r="AY20" s="45">
        <v>0.534452296819788</v>
      </c>
      <c r="AZ20" s="45">
        <v>0.37455830388692585</v>
      </c>
      <c r="BA20" s="45">
        <v>0.09098939929328623</v>
      </c>
      <c r="BB20" s="45">
        <v>0.8936170212765958</v>
      </c>
      <c r="BC20" s="45">
        <v>0.09574468085106383</v>
      </c>
      <c r="BD20" s="45">
        <v>0.010638297872340425</v>
      </c>
    </row>
    <row r="21" spans="1:56" s="21" customFormat="1" ht="10.5" customHeight="1">
      <c r="A21" s="104" t="s">
        <v>186</v>
      </c>
      <c r="B21" s="104"/>
      <c r="C21" s="42">
        <f>STDEV(C17:C19)</f>
        <v>47.500877184882896</v>
      </c>
      <c r="D21" s="42">
        <f>STDEV(D17:D19)</f>
        <v>22.18858565419016</v>
      </c>
      <c r="E21" s="42">
        <f aca="true" t="shared" si="13" ref="E21:J21">STDEV(E17:E19)</f>
        <v>19.078784028338912</v>
      </c>
      <c r="F21" s="42">
        <f t="shared" si="13"/>
        <v>18.193405398660254</v>
      </c>
      <c r="G21" s="42">
        <f t="shared" si="13"/>
        <v>1</v>
      </c>
      <c r="H21" s="42">
        <f t="shared" si="13"/>
        <v>27.098585448936852</v>
      </c>
      <c r="I21" s="42">
        <f t="shared" si="13"/>
        <v>31.342197327777356</v>
      </c>
      <c r="J21" s="42">
        <f t="shared" si="13"/>
        <v>31</v>
      </c>
      <c r="K21" s="41" t="s">
        <v>187</v>
      </c>
      <c r="L21" s="42">
        <f>STDEV(L17:L19)</f>
        <v>15.30795000427338</v>
      </c>
      <c r="M21" s="43"/>
      <c r="N21" s="43"/>
      <c r="O21" s="43"/>
      <c r="P21" s="42">
        <f>STDEV(P17:P19)</f>
        <v>5.196152422706632</v>
      </c>
      <c r="Q21" s="43"/>
      <c r="R21" s="43"/>
      <c r="S21" s="43"/>
      <c r="T21" s="41" t="s">
        <v>187</v>
      </c>
      <c r="U21" s="42">
        <f aca="true" t="shared" si="14" ref="U21:AJ21">STDEV(U17:U19)</f>
        <v>1.7320508075688772</v>
      </c>
      <c r="V21" s="42">
        <f t="shared" si="14"/>
        <v>12.220201853215574</v>
      </c>
      <c r="W21" s="42">
        <f t="shared" si="14"/>
        <v>2.0816659994661326</v>
      </c>
      <c r="X21" s="42">
        <f t="shared" si="14"/>
        <v>17.03917055884274</v>
      </c>
      <c r="Y21" s="42">
        <f t="shared" si="14"/>
        <v>3.7859388972001824</v>
      </c>
      <c r="Z21" s="42">
        <f t="shared" si="14"/>
        <v>0.5773502691896258</v>
      </c>
      <c r="AA21" s="42">
        <f t="shared" si="14"/>
        <v>1.7320508075688772</v>
      </c>
      <c r="AB21" s="42">
        <f t="shared" si="14"/>
        <v>0.5773502691896258</v>
      </c>
      <c r="AC21" s="42">
        <f t="shared" si="14"/>
        <v>2.3094010767585034</v>
      </c>
      <c r="AD21" s="41" t="s">
        <v>188</v>
      </c>
      <c r="AE21" s="42">
        <f t="shared" si="14"/>
        <v>13</v>
      </c>
      <c r="AF21" s="42">
        <f t="shared" si="14"/>
        <v>11</v>
      </c>
      <c r="AG21" s="42">
        <f t="shared" si="14"/>
        <v>0</v>
      </c>
      <c r="AH21" s="42">
        <f t="shared" si="14"/>
        <v>12.12435565298214</v>
      </c>
      <c r="AI21" s="42">
        <f t="shared" si="14"/>
        <v>4</v>
      </c>
      <c r="AJ21" s="42">
        <f t="shared" si="14"/>
        <v>4.509249752822895</v>
      </c>
      <c r="AK21" s="44"/>
      <c r="AL21" s="42">
        <f>STDEV(AL17:AL19)</f>
        <v>14.640127503998498</v>
      </c>
      <c r="AM21" s="45">
        <f>STDEV(AM17:AM19)</f>
        <v>0.19345574913119484</v>
      </c>
      <c r="AN21" s="45">
        <f>STDEV(AN17:AN19)</f>
        <v>2.8152244811321956</v>
      </c>
      <c r="AO21" s="46">
        <f>STDEV(AO17:AO19)</f>
        <v>1.0413131107628522</v>
      </c>
      <c r="AP21" s="46">
        <f>STDEV(AP17:AP19)</f>
        <v>0.49280715607720715</v>
      </c>
      <c r="AQ21" s="41" t="s">
        <v>64</v>
      </c>
      <c r="AR21" s="45">
        <v>0.1179657545982191</v>
      </c>
      <c r="AS21" s="45">
        <v>0.06729781154537297</v>
      </c>
      <c r="AT21" s="45">
        <v>0.005169700329799998</v>
      </c>
      <c r="AU21" s="45">
        <v>0.06468975409384901</v>
      </c>
      <c r="AV21" s="45">
        <v>0.09137666859410308</v>
      </c>
      <c r="AW21" s="45">
        <v>0.09037900874635568</v>
      </c>
      <c r="AX21" s="41" t="s">
        <v>188</v>
      </c>
      <c r="AY21" s="45">
        <v>0.05880367222841929</v>
      </c>
      <c r="AZ21" s="45">
        <v>0.0718160391756277</v>
      </c>
      <c r="BA21" s="45">
        <v>0.04515681243509561</v>
      </c>
      <c r="BB21" s="45">
        <v>0.608897362606561</v>
      </c>
      <c r="BC21" s="45">
        <v>0.05527821726283651</v>
      </c>
      <c r="BD21" s="45">
        <v>0.018426072420945506</v>
      </c>
    </row>
    <row r="22" spans="1:56" s="21" customFormat="1" ht="12">
      <c r="A22" s="23" t="s">
        <v>65</v>
      </c>
      <c r="B22" s="15" t="s">
        <v>66</v>
      </c>
      <c r="C22" s="16">
        <f>SUM(D22:G22)</f>
        <v>179</v>
      </c>
      <c r="D22" s="17">
        <v>161</v>
      </c>
      <c r="E22" s="17">
        <v>9</v>
      </c>
      <c r="F22" s="17">
        <v>8</v>
      </c>
      <c r="G22" s="17">
        <v>1</v>
      </c>
      <c r="H22" s="17">
        <f>SUM(I22:J22)</f>
        <v>131</v>
      </c>
      <c r="I22" s="17">
        <v>130</v>
      </c>
      <c r="J22" s="17">
        <v>1</v>
      </c>
      <c r="K22" s="15" t="s">
        <v>66</v>
      </c>
      <c r="L22" s="17">
        <v>19</v>
      </c>
      <c r="M22" s="17">
        <v>17</v>
      </c>
      <c r="N22" s="17">
        <v>1</v>
      </c>
      <c r="O22" s="17">
        <v>1</v>
      </c>
      <c r="P22" s="17">
        <v>22</v>
      </c>
      <c r="Q22" s="17">
        <v>10</v>
      </c>
      <c r="R22" s="17">
        <v>12</v>
      </c>
      <c r="S22" s="47"/>
      <c r="T22" s="15" t="s">
        <v>66</v>
      </c>
      <c r="U22" s="17">
        <v>9</v>
      </c>
      <c r="V22" s="17">
        <v>56</v>
      </c>
      <c r="W22" s="17">
        <f aca="true" t="shared" si="15" ref="W22:W31">SUM(Z22:AB22)</f>
        <v>4</v>
      </c>
      <c r="X22" s="17">
        <f>SUM(Y22:AB22)+E22</f>
        <v>15</v>
      </c>
      <c r="Y22" s="17">
        <v>2</v>
      </c>
      <c r="Z22" s="17">
        <v>0</v>
      </c>
      <c r="AA22" s="17">
        <v>4</v>
      </c>
      <c r="AB22" s="17">
        <v>0</v>
      </c>
      <c r="AC22" s="17">
        <v>2</v>
      </c>
      <c r="AD22" s="15" t="s">
        <v>66</v>
      </c>
      <c r="AE22" s="17">
        <f>SUM(AF22:AH22)</f>
        <v>39</v>
      </c>
      <c r="AF22" s="17">
        <v>38</v>
      </c>
      <c r="AG22" s="17">
        <v>0</v>
      </c>
      <c r="AH22" s="17">
        <v>1</v>
      </c>
      <c r="AI22" s="17">
        <v>24</v>
      </c>
      <c r="AJ22" s="17">
        <v>2</v>
      </c>
      <c r="AK22" s="23">
        <v>480</v>
      </c>
      <c r="AL22" s="17">
        <v>8</v>
      </c>
      <c r="AM22" s="19">
        <v>0.9923664122137404</v>
      </c>
      <c r="AN22" s="19">
        <f>(AL22/(C22+H22+L22+P22+U22+V22+W22+Y22+AC22))*100</f>
        <v>1.8867924528301887</v>
      </c>
      <c r="AO22" s="20">
        <f aca="true" t="shared" si="16" ref="AO22:AO31">(P22/AK22)*100</f>
        <v>4.583333333333333</v>
      </c>
      <c r="AP22" s="20">
        <v>1.2526096033402923</v>
      </c>
      <c r="AQ22" s="15" t="s">
        <v>66</v>
      </c>
      <c r="AR22" s="19">
        <v>0.5700636942675159</v>
      </c>
      <c r="AS22" s="19">
        <v>0.4171974522292994</v>
      </c>
      <c r="AT22" s="19">
        <v>0.012738853503184714</v>
      </c>
      <c r="AU22" s="19">
        <v>0.5513698630136986</v>
      </c>
      <c r="AV22" s="19">
        <v>0.4452054794520548</v>
      </c>
      <c r="AW22" s="19">
        <v>0.003424657534246575</v>
      </c>
      <c r="AX22" s="15" t="s">
        <v>66</v>
      </c>
      <c r="AY22" s="19">
        <v>0.5244299674267101</v>
      </c>
      <c r="AZ22" s="19">
        <v>0.42671009771986973</v>
      </c>
      <c r="BA22" s="19">
        <v>0.048859934853420196</v>
      </c>
      <c r="BB22" s="19">
        <v>0.6923076923076923</v>
      </c>
      <c r="BC22" s="19">
        <v>0.3076923076923077</v>
      </c>
      <c r="BD22" s="19">
        <v>0</v>
      </c>
    </row>
    <row r="23" spans="1:56" s="21" customFormat="1" ht="12">
      <c r="A23" s="23" t="s">
        <v>67</v>
      </c>
      <c r="B23" s="22" t="s">
        <v>68</v>
      </c>
      <c r="C23" s="16">
        <f aca="true" t="shared" si="17" ref="C23:C31">SUM(D23:G23)</f>
        <v>152</v>
      </c>
      <c r="D23" s="17">
        <v>138</v>
      </c>
      <c r="E23" s="17">
        <v>7</v>
      </c>
      <c r="F23" s="17">
        <v>5</v>
      </c>
      <c r="G23" s="17">
        <v>2</v>
      </c>
      <c r="H23" s="17">
        <f aca="true" t="shared" si="18" ref="H23:H31">SUM(I23:J23)</f>
        <v>167</v>
      </c>
      <c r="I23" s="17">
        <v>130</v>
      </c>
      <c r="J23" s="17">
        <v>37</v>
      </c>
      <c r="K23" s="22" t="s">
        <v>68</v>
      </c>
      <c r="L23" s="17">
        <v>15</v>
      </c>
      <c r="M23" s="17">
        <v>11</v>
      </c>
      <c r="N23" s="17">
        <v>3</v>
      </c>
      <c r="O23" s="17">
        <v>1</v>
      </c>
      <c r="P23" s="17">
        <v>11</v>
      </c>
      <c r="Q23" s="17">
        <v>6</v>
      </c>
      <c r="R23" s="17">
        <v>4</v>
      </c>
      <c r="S23" s="17">
        <v>1</v>
      </c>
      <c r="T23" s="22" t="s">
        <v>68</v>
      </c>
      <c r="U23" s="17">
        <v>2</v>
      </c>
      <c r="V23" s="17">
        <v>20</v>
      </c>
      <c r="W23" s="17">
        <f t="shared" si="15"/>
        <v>15</v>
      </c>
      <c r="X23" s="17">
        <f>SUM(Y23:AB23)+E23</f>
        <v>22</v>
      </c>
      <c r="Y23" s="17">
        <v>0</v>
      </c>
      <c r="Z23" s="17">
        <v>0</v>
      </c>
      <c r="AA23" s="17">
        <v>15</v>
      </c>
      <c r="AB23" s="17">
        <v>0</v>
      </c>
      <c r="AC23" s="17">
        <v>4</v>
      </c>
      <c r="AD23" s="22" t="s">
        <v>68</v>
      </c>
      <c r="AE23" s="17">
        <f t="shared" si="5"/>
        <v>28</v>
      </c>
      <c r="AF23" s="17">
        <v>11</v>
      </c>
      <c r="AG23" s="17">
        <v>0</v>
      </c>
      <c r="AH23" s="17">
        <v>17</v>
      </c>
      <c r="AI23" s="17">
        <v>39</v>
      </c>
      <c r="AJ23" s="17">
        <v>8</v>
      </c>
      <c r="AK23" s="23">
        <v>454</v>
      </c>
      <c r="AL23" s="17">
        <v>40</v>
      </c>
      <c r="AM23" s="19">
        <v>0.7784431137724551</v>
      </c>
      <c r="AN23" s="19">
        <f>(AL23/(C23+H23+L23+P23+U23+V23+W23+Y23+AC23))*100</f>
        <v>10.362694300518134</v>
      </c>
      <c r="AO23" s="20">
        <f t="shared" si="16"/>
        <v>2.4229074889867843</v>
      </c>
      <c r="AP23" s="20">
        <v>3.303964757709251</v>
      </c>
      <c r="AQ23" s="22" t="s">
        <v>68</v>
      </c>
      <c r="AR23" s="19">
        <v>0.4550898203592814</v>
      </c>
      <c r="AS23" s="19">
        <v>0.5</v>
      </c>
      <c r="AT23" s="19">
        <v>0.04491017964071856</v>
      </c>
      <c r="AU23" s="19">
        <v>0.4524590163934426</v>
      </c>
      <c r="AV23" s="19">
        <v>0.4262295081967213</v>
      </c>
      <c r="AW23" s="19">
        <v>0.12131147540983607</v>
      </c>
      <c r="AX23" s="22" t="s">
        <v>68</v>
      </c>
      <c r="AY23" s="19">
        <v>0.42201834862385323</v>
      </c>
      <c r="AZ23" s="19">
        <v>0.5107033639143731</v>
      </c>
      <c r="BA23" s="19">
        <v>0.0672782874617737</v>
      </c>
      <c r="BB23" s="19">
        <v>0.3181818181818182</v>
      </c>
      <c r="BC23" s="19">
        <v>0.6818181818181818</v>
      </c>
      <c r="BD23" s="19">
        <v>0</v>
      </c>
    </row>
    <row r="24" spans="1:56" s="21" customFormat="1" ht="12">
      <c r="A24" s="14" t="s">
        <v>69</v>
      </c>
      <c r="B24" s="22" t="s">
        <v>70</v>
      </c>
      <c r="C24" s="16">
        <f t="shared" si="17"/>
        <v>199</v>
      </c>
      <c r="D24" s="17">
        <v>113</v>
      </c>
      <c r="E24" s="17">
        <v>43</v>
      </c>
      <c r="F24" s="17">
        <v>42</v>
      </c>
      <c r="G24" s="17">
        <v>1</v>
      </c>
      <c r="H24" s="17">
        <f t="shared" si="18"/>
        <v>203</v>
      </c>
      <c r="I24" s="17">
        <v>143</v>
      </c>
      <c r="J24" s="17">
        <v>60</v>
      </c>
      <c r="K24" s="22" t="s">
        <v>70</v>
      </c>
      <c r="L24" s="17">
        <v>32</v>
      </c>
      <c r="M24" s="17"/>
      <c r="N24" s="17"/>
      <c r="O24" s="17">
        <v>32</v>
      </c>
      <c r="P24" s="17">
        <v>11</v>
      </c>
      <c r="Q24" s="17"/>
      <c r="R24" s="17"/>
      <c r="S24" s="17">
        <v>11</v>
      </c>
      <c r="T24" s="22" t="s">
        <v>70</v>
      </c>
      <c r="U24" s="17">
        <v>7</v>
      </c>
      <c r="V24" s="17">
        <v>1</v>
      </c>
      <c r="W24" s="17">
        <f t="shared" si="15"/>
        <v>17</v>
      </c>
      <c r="X24" s="17">
        <f>SUM(Y24:AB24)+E24</f>
        <v>63</v>
      </c>
      <c r="Y24" s="17">
        <v>3</v>
      </c>
      <c r="Z24" s="17">
        <v>1</v>
      </c>
      <c r="AA24" s="17">
        <v>14</v>
      </c>
      <c r="AB24" s="17">
        <v>2</v>
      </c>
      <c r="AC24" s="17">
        <v>7</v>
      </c>
      <c r="AD24" s="22" t="s">
        <v>70</v>
      </c>
      <c r="AE24" s="17">
        <f t="shared" si="5"/>
        <v>2</v>
      </c>
      <c r="AF24" s="17">
        <v>1</v>
      </c>
      <c r="AG24" s="17">
        <v>1</v>
      </c>
      <c r="AH24" s="17">
        <v>0</v>
      </c>
      <c r="AI24" s="17">
        <v>38</v>
      </c>
      <c r="AJ24" s="17">
        <v>4</v>
      </c>
      <c r="AK24" s="23">
        <v>481</v>
      </c>
      <c r="AL24" s="17">
        <v>55</v>
      </c>
      <c r="AM24" s="19">
        <v>0.7044334975369458</v>
      </c>
      <c r="AN24" s="19">
        <f>(AL24/(C24+H24+L24+P24+U24+V24+W24+Y24+AC24))*100</f>
        <v>11.458333333333332</v>
      </c>
      <c r="AO24" s="20">
        <f t="shared" si="16"/>
        <v>2.2869022869022873</v>
      </c>
      <c r="AP24" s="20">
        <v>4.158004158004158</v>
      </c>
      <c r="AQ24" s="22" t="s">
        <v>70</v>
      </c>
      <c r="AR24" s="19">
        <v>0.47494033412887826</v>
      </c>
      <c r="AS24" s="19">
        <v>0.48448687350835323</v>
      </c>
      <c r="AT24" s="19">
        <v>0.0405727923627685</v>
      </c>
      <c r="AU24" s="19">
        <v>0.3575949367088608</v>
      </c>
      <c r="AV24" s="19">
        <v>0.4525316455696203</v>
      </c>
      <c r="AW24" s="19">
        <v>0.189873417721519</v>
      </c>
      <c r="AX24" s="22" t="s">
        <v>70</v>
      </c>
      <c r="AY24" s="19">
        <v>0.29815303430079154</v>
      </c>
      <c r="AZ24" s="19">
        <v>0.5356200527704486</v>
      </c>
      <c r="BA24" s="19">
        <v>0.1662269129287599</v>
      </c>
      <c r="BB24" s="19">
        <v>0.7413793103448276</v>
      </c>
      <c r="BC24" s="19">
        <v>0.2413793103448276</v>
      </c>
      <c r="BD24" s="19">
        <v>0.017241379310344827</v>
      </c>
    </row>
    <row r="25" spans="1:56" s="21" customFormat="1" ht="16.5">
      <c r="A25" s="48" t="s">
        <v>71</v>
      </c>
      <c r="B25" s="49" t="s">
        <v>72</v>
      </c>
      <c r="C25" s="16">
        <f t="shared" si="17"/>
        <v>222</v>
      </c>
      <c r="D25" s="50">
        <v>94</v>
      </c>
      <c r="E25" s="50">
        <v>64</v>
      </c>
      <c r="F25" s="50">
        <v>63</v>
      </c>
      <c r="G25" s="50">
        <v>1</v>
      </c>
      <c r="H25" s="17">
        <f t="shared" si="18"/>
        <v>196</v>
      </c>
      <c r="I25" s="50">
        <v>146</v>
      </c>
      <c r="J25" s="50">
        <v>50</v>
      </c>
      <c r="K25" s="49" t="s">
        <v>72</v>
      </c>
      <c r="L25" s="50">
        <v>28</v>
      </c>
      <c r="M25" s="50"/>
      <c r="N25" s="50"/>
      <c r="O25" s="50">
        <v>28</v>
      </c>
      <c r="P25" s="50">
        <v>5</v>
      </c>
      <c r="Q25" s="50"/>
      <c r="R25" s="50"/>
      <c r="S25" s="50">
        <v>5</v>
      </c>
      <c r="T25" s="49" t="s">
        <v>72</v>
      </c>
      <c r="U25" s="50">
        <v>1</v>
      </c>
      <c r="V25" s="50">
        <v>1</v>
      </c>
      <c r="W25" s="17">
        <f t="shared" si="15"/>
        <v>4</v>
      </c>
      <c r="X25" s="17">
        <f>SUM(Y25:AB25)+E25</f>
        <v>68</v>
      </c>
      <c r="Y25" s="50">
        <v>0</v>
      </c>
      <c r="Z25" s="50">
        <v>1</v>
      </c>
      <c r="AA25" s="50">
        <v>3</v>
      </c>
      <c r="AB25" s="50">
        <v>0</v>
      </c>
      <c r="AC25" s="50">
        <v>4</v>
      </c>
      <c r="AD25" s="49" t="s">
        <v>72</v>
      </c>
      <c r="AE25" s="17">
        <f t="shared" si="5"/>
        <v>2</v>
      </c>
      <c r="AF25" s="50">
        <v>2</v>
      </c>
      <c r="AG25" s="50">
        <v>0</v>
      </c>
      <c r="AH25" s="50">
        <v>0</v>
      </c>
      <c r="AI25" s="50">
        <v>77</v>
      </c>
      <c r="AJ25" s="50">
        <v>6</v>
      </c>
      <c r="AK25" s="51">
        <v>482</v>
      </c>
      <c r="AL25" s="50">
        <v>41</v>
      </c>
      <c r="AM25" s="52">
        <v>0.7448979591836735</v>
      </c>
      <c r="AN25" s="52">
        <f>(AL25/(C25+H25+L25+P25+U25+V25+W25+Y25+AC25))*100</f>
        <v>8.893709327548807</v>
      </c>
      <c r="AO25" s="20">
        <f t="shared" si="16"/>
        <v>1.0373443983402488</v>
      </c>
      <c r="AP25" s="53">
        <v>0.8298755186721992</v>
      </c>
      <c r="AQ25" s="49" t="s">
        <v>72</v>
      </c>
      <c r="AR25" s="52">
        <v>0.5260663507109005</v>
      </c>
      <c r="AS25" s="52">
        <v>0.46445497630331756</v>
      </c>
      <c r="AT25" s="52">
        <v>0.009478672985781991</v>
      </c>
      <c r="AU25" s="52">
        <v>0.32413793103448274</v>
      </c>
      <c r="AV25" s="52">
        <v>0.503448275862069</v>
      </c>
      <c r="AW25" s="52">
        <v>0.1724137931034483</v>
      </c>
      <c r="AX25" s="49" t="s">
        <v>72</v>
      </c>
      <c r="AY25" s="52">
        <v>0.26256983240223464</v>
      </c>
      <c r="AZ25" s="52">
        <v>0.547486033519553</v>
      </c>
      <c r="BA25" s="52">
        <v>0.18994413407821228</v>
      </c>
      <c r="BB25" s="52">
        <v>0.9411764705882353</v>
      </c>
      <c r="BC25" s="52">
        <v>0.04411764705882353</v>
      </c>
      <c r="BD25" s="52">
        <v>0.014705882352941176</v>
      </c>
    </row>
    <row r="26" spans="1:56" s="21" customFormat="1" ht="12">
      <c r="A26" s="48" t="s">
        <v>69</v>
      </c>
      <c r="B26" s="49" t="s">
        <v>72</v>
      </c>
      <c r="C26" s="16">
        <f t="shared" si="17"/>
        <v>225</v>
      </c>
      <c r="D26" s="50">
        <v>117</v>
      </c>
      <c r="E26" s="50">
        <v>54</v>
      </c>
      <c r="F26" s="50">
        <v>53</v>
      </c>
      <c r="G26" s="50">
        <v>1</v>
      </c>
      <c r="H26" s="17">
        <f t="shared" si="18"/>
        <v>209</v>
      </c>
      <c r="I26" s="50">
        <v>145</v>
      </c>
      <c r="J26" s="50">
        <v>64</v>
      </c>
      <c r="K26" s="49" t="s">
        <v>72</v>
      </c>
      <c r="L26" s="50">
        <v>21</v>
      </c>
      <c r="M26" s="50">
        <v>16</v>
      </c>
      <c r="N26" s="50">
        <v>3</v>
      </c>
      <c r="O26" s="50">
        <v>2</v>
      </c>
      <c r="P26" s="50">
        <v>7</v>
      </c>
      <c r="Q26" s="50">
        <v>4</v>
      </c>
      <c r="R26" s="50">
        <v>3</v>
      </c>
      <c r="S26" s="50">
        <v>0</v>
      </c>
      <c r="T26" s="49" t="s">
        <v>72</v>
      </c>
      <c r="U26" s="50">
        <v>3</v>
      </c>
      <c r="V26" s="50">
        <v>5</v>
      </c>
      <c r="W26" s="17">
        <f t="shared" si="15"/>
        <v>6</v>
      </c>
      <c r="X26" s="17">
        <f>SUM(Y26:AB26)+E26</f>
        <v>60</v>
      </c>
      <c r="Y26" s="50">
        <v>0</v>
      </c>
      <c r="Z26" s="50">
        <v>1</v>
      </c>
      <c r="AA26" s="50">
        <v>5</v>
      </c>
      <c r="AB26" s="50">
        <v>0</v>
      </c>
      <c r="AC26" s="50">
        <v>4</v>
      </c>
      <c r="AD26" s="49" t="s">
        <v>72</v>
      </c>
      <c r="AE26" s="17">
        <f t="shared" si="5"/>
        <v>23</v>
      </c>
      <c r="AF26" s="50">
        <v>19</v>
      </c>
      <c r="AG26" s="50">
        <v>0</v>
      </c>
      <c r="AH26" s="50">
        <v>4</v>
      </c>
      <c r="AI26" s="50">
        <v>44</v>
      </c>
      <c r="AJ26" s="50">
        <v>6</v>
      </c>
      <c r="AK26" s="51">
        <v>499</v>
      </c>
      <c r="AL26" s="50">
        <v>125</v>
      </c>
      <c r="AM26" s="52">
        <v>0.69377990430622</v>
      </c>
      <c r="AN26" s="52">
        <f>(AL26/(C26+H26+L26+P26+U26+V26+W26+Y26+AC26))*100</f>
        <v>26.041666666666668</v>
      </c>
      <c r="AO26" s="20">
        <f t="shared" si="16"/>
        <v>1.402805611222445</v>
      </c>
      <c r="AP26" s="53">
        <v>1.2024048096192386</v>
      </c>
      <c r="AQ26" s="49" t="s">
        <v>72</v>
      </c>
      <c r="AR26" s="52">
        <v>0.5113636363636364</v>
      </c>
      <c r="AS26" s="52">
        <v>0.475</v>
      </c>
      <c r="AT26" s="52">
        <v>0.013636363636363636</v>
      </c>
      <c r="AU26" s="52">
        <v>0.3588957055214724</v>
      </c>
      <c r="AV26" s="52">
        <v>0.4447852760736196</v>
      </c>
      <c r="AW26" s="52">
        <v>0.19631901840490798</v>
      </c>
      <c r="AX26" s="49" t="s">
        <v>72</v>
      </c>
      <c r="AY26" s="52">
        <v>0.30310880829015546</v>
      </c>
      <c r="AZ26" s="52">
        <v>0.5414507772020726</v>
      </c>
      <c r="BA26" s="52">
        <v>0.15544041450777202</v>
      </c>
      <c r="BB26" s="52">
        <v>0.9</v>
      </c>
      <c r="BC26" s="52">
        <v>0.08333333333333333</v>
      </c>
      <c r="BD26" s="52">
        <v>0.016666666666666666</v>
      </c>
    </row>
    <row r="27" spans="1:56" s="63" customFormat="1" ht="16.5">
      <c r="A27" s="54" t="s">
        <v>73</v>
      </c>
      <c r="B27" s="55" t="s">
        <v>72</v>
      </c>
      <c r="C27" s="56">
        <f>AVERAGE(C25:C26)</f>
        <v>223.5</v>
      </c>
      <c r="D27" s="57">
        <f>AVERAGE(D25:D26)</f>
        <v>105.5</v>
      </c>
      <c r="E27" s="57">
        <f aca="true" t="shared" si="19" ref="E27:L27">AVERAGE(E25:E26)</f>
        <v>59</v>
      </c>
      <c r="F27" s="57">
        <f t="shared" si="19"/>
        <v>58</v>
      </c>
      <c r="G27" s="57">
        <f t="shared" si="19"/>
        <v>1</v>
      </c>
      <c r="H27" s="57">
        <f t="shared" si="19"/>
        <v>202.5</v>
      </c>
      <c r="I27" s="57">
        <f t="shared" si="19"/>
        <v>145.5</v>
      </c>
      <c r="J27" s="57">
        <f t="shared" si="19"/>
        <v>57</v>
      </c>
      <c r="K27" s="55" t="s">
        <v>72</v>
      </c>
      <c r="L27" s="57">
        <f t="shared" si="19"/>
        <v>24.5</v>
      </c>
      <c r="M27" s="58"/>
      <c r="N27" s="58"/>
      <c r="O27" s="58"/>
      <c r="P27" s="57">
        <f>AVERAGE(P25:P26)</f>
        <v>6</v>
      </c>
      <c r="Q27" s="58"/>
      <c r="R27" s="58"/>
      <c r="S27" s="58"/>
      <c r="T27" s="55" t="s">
        <v>72</v>
      </c>
      <c r="U27" s="57">
        <f aca="true" t="shared" si="20" ref="U27:AJ27">AVERAGE(U25:U26)</f>
        <v>2</v>
      </c>
      <c r="V27" s="57">
        <f t="shared" si="20"/>
        <v>3</v>
      </c>
      <c r="W27" s="57">
        <f t="shared" si="20"/>
        <v>5</v>
      </c>
      <c r="X27" s="57">
        <f t="shared" si="20"/>
        <v>64</v>
      </c>
      <c r="Y27" s="57">
        <f t="shared" si="20"/>
        <v>0</v>
      </c>
      <c r="Z27" s="57">
        <f t="shared" si="20"/>
        <v>1</v>
      </c>
      <c r="AA27" s="57">
        <f t="shared" si="20"/>
        <v>4</v>
      </c>
      <c r="AB27" s="57">
        <f t="shared" si="20"/>
        <v>0</v>
      </c>
      <c r="AC27" s="57">
        <f t="shared" si="20"/>
        <v>4</v>
      </c>
      <c r="AD27" s="55" t="s">
        <v>72</v>
      </c>
      <c r="AE27" s="57">
        <f t="shared" si="20"/>
        <v>12.5</v>
      </c>
      <c r="AF27" s="57">
        <f t="shared" si="20"/>
        <v>10.5</v>
      </c>
      <c r="AG27" s="57">
        <f t="shared" si="20"/>
        <v>0</v>
      </c>
      <c r="AH27" s="57">
        <f t="shared" si="20"/>
        <v>2</v>
      </c>
      <c r="AI27" s="57">
        <f t="shared" si="20"/>
        <v>60.5</v>
      </c>
      <c r="AJ27" s="57">
        <f t="shared" si="20"/>
        <v>6</v>
      </c>
      <c r="AK27" s="59"/>
      <c r="AL27" s="57">
        <f>AVERAGE(AL25:AL26)</f>
        <v>83</v>
      </c>
      <c r="AM27" s="60">
        <f>AVERAGE(AM25:AM26)</f>
        <v>0.7193389317449468</v>
      </c>
      <c r="AN27" s="60">
        <f>AVERAGE(AN25:AN26)</f>
        <v>17.46768799710774</v>
      </c>
      <c r="AO27" s="61">
        <f>AVERAGE(AO25:AO26)</f>
        <v>1.220075004781347</v>
      </c>
      <c r="AP27" s="61">
        <f>AVERAGE(AP25:AP26)</f>
        <v>1.0161401641457188</v>
      </c>
      <c r="AQ27" s="55" t="s">
        <v>72</v>
      </c>
      <c r="AR27" s="62">
        <v>0.5185614849187935</v>
      </c>
      <c r="AS27" s="62">
        <v>0.46983758700696054</v>
      </c>
      <c r="AT27" s="62">
        <v>0.01160092807424594</v>
      </c>
      <c r="AU27" s="62">
        <v>0.3425324675324675</v>
      </c>
      <c r="AV27" s="62">
        <v>0.4724025974025974</v>
      </c>
      <c r="AW27" s="62">
        <v>0.18506493506493507</v>
      </c>
      <c r="AX27" s="55" t="s">
        <v>72</v>
      </c>
      <c r="AY27" s="62">
        <v>0.28360215053763443</v>
      </c>
      <c r="AZ27" s="62">
        <v>0.5443548387096774</v>
      </c>
      <c r="BA27" s="62">
        <v>0.17204301075268819</v>
      </c>
      <c r="BB27" s="62">
        <v>0.921875</v>
      </c>
      <c r="BC27" s="62">
        <v>0.0625</v>
      </c>
      <c r="BD27" s="62">
        <v>0.015625</v>
      </c>
    </row>
    <row r="28" spans="1:56" s="21" customFormat="1" ht="12">
      <c r="A28" s="14" t="s">
        <v>69</v>
      </c>
      <c r="B28" s="22" t="s">
        <v>74</v>
      </c>
      <c r="C28" s="16">
        <f t="shared" si="17"/>
        <v>226</v>
      </c>
      <c r="D28" s="17">
        <v>158</v>
      </c>
      <c r="E28" s="17">
        <v>34</v>
      </c>
      <c r="F28" s="17">
        <v>33</v>
      </c>
      <c r="G28" s="17">
        <v>1</v>
      </c>
      <c r="H28" s="17">
        <f t="shared" si="18"/>
        <v>84</v>
      </c>
      <c r="I28" s="17">
        <v>81</v>
      </c>
      <c r="J28" s="17">
        <v>3</v>
      </c>
      <c r="K28" s="22" t="s">
        <v>74</v>
      </c>
      <c r="L28" s="17">
        <v>8</v>
      </c>
      <c r="M28" s="17">
        <v>7</v>
      </c>
      <c r="N28" s="17">
        <v>1</v>
      </c>
      <c r="O28" s="17">
        <v>0</v>
      </c>
      <c r="P28" s="17">
        <v>27</v>
      </c>
      <c r="Q28" s="17">
        <v>23</v>
      </c>
      <c r="R28" s="17">
        <v>4</v>
      </c>
      <c r="S28" s="17">
        <v>0</v>
      </c>
      <c r="T28" s="22" t="s">
        <v>74</v>
      </c>
      <c r="U28" s="17">
        <v>15</v>
      </c>
      <c r="V28" s="17">
        <v>42</v>
      </c>
      <c r="W28" s="17">
        <f t="shared" si="15"/>
        <v>4</v>
      </c>
      <c r="X28" s="17">
        <f>SUM(Y28:AB28)+E28</f>
        <v>42</v>
      </c>
      <c r="Y28" s="17">
        <v>4</v>
      </c>
      <c r="Z28" s="17">
        <v>0</v>
      </c>
      <c r="AA28" s="17">
        <v>4</v>
      </c>
      <c r="AB28" s="17">
        <v>0</v>
      </c>
      <c r="AC28" s="17">
        <v>5</v>
      </c>
      <c r="AD28" s="22" t="s">
        <v>74</v>
      </c>
      <c r="AE28" s="17">
        <f t="shared" si="5"/>
        <v>56</v>
      </c>
      <c r="AF28" s="17">
        <v>51</v>
      </c>
      <c r="AG28" s="17">
        <v>0</v>
      </c>
      <c r="AH28" s="17">
        <v>5</v>
      </c>
      <c r="AI28" s="17">
        <v>32</v>
      </c>
      <c r="AJ28" s="17">
        <v>16</v>
      </c>
      <c r="AK28" s="23">
        <v>485</v>
      </c>
      <c r="AL28" s="17">
        <v>52</v>
      </c>
      <c r="AM28" s="19">
        <v>0.9642857142857143</v>
      </c>
      <c r="AN28" s="19">
        <f>(AL28/(C28+H28+L28+P28+U28+V28+W28+Y28+AC28))*100</f>
        <v>12.530120481927712</v>
      </c>
      <c r="AO28" s="20">
        <f t="shared" si="16"/>
        <v>5.567010309278351</v>
      </c>
      <c r="AP28" s="20">
        <v>1.6494845360824744</v>
      </c>
      <c r="AQ28" s="22" t="s">
        <v>74</v>
      </c>
      <c r="AR28" s="19">
        <v>0.7197452229299363</v>
      </c>
      <c r="AS28" s="19">
        <v>0.267515923566879</v>
      </c>
      <c r="AT28" s="19">
        <v>0.012738853503184714</v>
      </c>
      <c r="AU28" s="19">
        <v>0.6528925619834711</v>
      </c>
      <c r="AV28" s="19">
        <v>0.3347107438016529</v>
      </c>
      <c r="AW28" s="19">
        <v>0.012396694214876033</v>
      </c>
      <c r="AX28" s="22" t="s">
        <v>74</v>
      </c>
      <c r="AY28" s="19">
        <v>0.5563380281690141</v>
      </c>
      <c r="AZ28" s="19">
        <v>0.29577464788732394</v>
      </c>
      <c r="BA28" s="19">
        <v>0.14788732394366197</v>
      </c>
      <c r="BB28" s="19">
        <v>0.8947368421052632</v>
      </c>
      <c r="BC28" s="19">
        <v>0.10526315789473684</v>
      </c>
      <c r="BD28" s="19">
        <v>0</v>
      </c>
    </row>
    <row r="29" spans="1:56" s="21" customFormat="1" ht="12">
      <c r="A29" s="14" t="s">
        <v>75</v>
      </c>
      <c r="B29" s="22" t="s">
        <v>76</v>
      </c>
      <c r="C29" s="16">
        <f t="shared" si="17"/>
        <v>151</v>
      </c>
      <c r="D29" s="17">
        <v>133</v>
      </c>
      <c r="E29" s="17">
        <v>9</v>
      </c>
      <c r="F29" s="17">
        <v>9</v>
      </c>
      <c r="G29" s="17">
        <v>0</v>
      </c>
      <c r="H29" s="17">
        <f t="shared" si="18"/>
        <v>223</v>
      </c>
      <c r="I29" s="17">
        <v>161</v>
      </c>
      <c r="J29" s="17">
        <v>62</v>
      </c>
      <c r="K29" s="22" t="s">
        <v>76</v>
      </c>
      <c r="L29" s="17">
        <v>28</v>
      </c>
      <c r="M29" s="17">
        <v>24</v>
      </c>
      <c r="N29" s="17">
        <v>3</v>
      </c>
      <c r="O29" s="17">
        <v>1</v>
      </c>
      <c r="P29" s="17">
        <v>11</v>
      </c>
      <c r="Q29" s="17">
        <v>6</v>
      </c>
      <c r="R29" s="17">
        <v>4</v>
      </c>
      <c r="S29" s="17">
        <v>1</v>
      </c>
      <c r="T29" s="22" t="s">
        <v>76</v>
      </c>
      <c r="U29" s="17">
        <v>5</v>
      </c>
      <c r="V29" s="17">
        <v>23</v>
      </c>
      <c r="W29" s="17">
        <f t="shared" si="15"/>
        <v>13</v>
      </c>
      <c r="X29" s="17">
        <f>SUM(Y29:AB29)+E29</f>
        <v>22</v>
      </c>
      <c r="Y29" s="17">
        <v>0</v>
      </c>
      <c r="Z29" s="17">
        <v>0</v>
      </c>
      <c r="AA29" s="17">
        <v>13</v>
      </c>
      <c r="AB29" s="17">
        <v>0</v>
      </c>
      <c r="AC29" s="17">
        <v>3</v>
      </c>
      <c r="AD29" s="22" t="s">
        <v>76</v>
      </c>
      <c r="AE29" s="17">
        <f t="shared" si="5"/>
        <v>23</v>
      </c>
      <c r="AF29" s="17">
        <v>23</v>
      </c>
      <c r="AG29" s="17">
        <v>0</v>
      </c>
      <c r="AH29" s="17">
        <v>0</v>
      </c>
      <c r="AI29" s="17">
        <v>17</v>
      </c>
      <c r="AJ29" s="17">
        <v>12</v>
      </c>
      <c r="AK29" s="23">
        <v>500</v>
      </c>
      <c r="AL29" s="17">
        <v>42</v>
      </c>
      <c r="AM29" s="19">
        <v>0.7219730941704036</v>
      </c>
      <c r="AN29" s="19">
        <f>(AL29/(C29+H29+L29+P29+U29+V29+W29+Y29+AC29))*100</f>
        <v>9.190371991247265</v>
      </c>
      <c r="AO29" s="20">
        <f t="shared" si="16"/>
        <v>2.1999999999999997</v>
      </c>
      <c r="AP29" s="20">
        <v>2.6</v>
      </c>
      <c r="AQ29" s="22" t="s">
        <v>76</v>
      </c>
      <c r="AR29" s="19">
        <v>0.39018087855297157</v>
      </c>
      <c r="AS29" s="19">
        <v>0.5762273901808785</v>
      </c>
      <c r="AT29" s="19">
        <v>0.03359173126614987</v>
      </c>
      <c r="AU29" s="19">
        <v>0.37359550561797755</v>
      </c>
      <c r="AV29" s="19">
        <v>0.45224719101123595</v>
      </c>
      <c r="AW29" s="19">
        <v>0.17415730337078653</v>
      </c>
      <c r="AX29" s="22" t="s">
        <v>76</v>
      </c>
      <c r="AY29" s="19">
        <v>0.35185185185185186</v>
      </c>
      <c r="AZ29" s="19">
        <v>0.58994708994709</v>
      </c>
      <c r="BA29" s="19">
        <v>0.0582010582010582</v>
      </c>
      <c r="BB29" s="19">
        <v>0.4090909090909091</v>
      </c>
      <c r="BC29" s="19">
        <v>0.5909090909090909</v>
      </c>
      <c r="BD29" s="19">
        <v>0</v>
      </c>
    </row>
    <row r="30" spans="1:56" s="21" customFormat="1" ht="12">
      <c r="A30" s="14" t="s">
        <v>75</v>
      </c>
      <c r="B30" s="22" t="s">
        <v>77</v>
      </c>
      <c r="C30" s="16">
        <f t="shared" si="17"/>
        <v>133</v>
      </c>
      <c r="D30" s="17">
        <v>97</v>
      </c>
      <c r="E30" s="17">
        <v>18</v>
      </c>
      <c r="F30" s="17">
        <v>17</v>
      </c>
      <c r="G30" s="17">
        <v>1</v>
      </c>
      <c r="H30" s="17">
        <f t="shared" si="18"/>
        <v>131</v>
      </c>
      <c r="I30" s="17">
        <v>126</v>
      </c>
      <c r="J30" s="17">
        <v>5</v>
      </c>
      <c r="K30" s="22" t="s">
        <v>77</v>
      </c>
      <c r="L30" s="17">
        <v>18</v>
      </c>
      <c r="M30" s="17">
        <v>1</v>
      </c>
      <c r="N30" s="17">
        <v>11</v>
      </c>
      <c r="O30" s="17">
        <v>6</v>
      </c>
      <c r="P30" s="17">
        <v>29</v>
      </c>
      <c r="Q30" s="17">
        <v>29</v>
      </c>
      <c r="R30" s="17">
        <v>0</v>
      </c>
      <c r="S30" s="17">
        <v>0</v>
      </c>
      <c r="T30" s="22" t="s">
        <v>77</v>
      </c>
      <c r="U30" s="17">
        <v>12</v>
      </c>
      <c r="V30" s="17">
        <v>32</v>
      </c>
      <c r="W30" s="17">
        <f t="shared" si="15"/>
        <v>15</v>
      </c>
      <c r="X30" s="17">
        <f>SUM(Y30:AB30)+E30</f>
        <v>35</v>
      </c>
      <c r="Y30" s="17">
        <v>2</v>
      </c>
      <c r="Z30" s="17">
        <v>8</v>
      </c>
      <c r="AA30" s="17">
        <v>6</v>
      </c>
      <c r="AB30" s="17">
        <v>1</v>
      </c>
      <c r="AC30" s="17">
        <v>6</v>
      </c>
      <c r="AD30" s="22" t="s">
        <v>77</v>
      </c>
      <c r="AE30" s="17">
        <f t="shared" si="5"/>
        <v>98</v>
      </c>
      <c r="AF30" s="17">
        <v>98</v>
      </c>
      <c r="AG30" s="17">
        <v>0</v>
      </c>
      <c r="AH30" s="17">
        <v>0</v>
      </c>
      <c r="AI30" s="17">
        <v>26</v>
      </c>
      <c r="AJ30" s="17">
        <v>0</v>
      </c>
      <c r="AK30" s="23">
        <v>484</v>
      </c>
      <c r="AL30" s="17">
        <v>41</v>
      </c>
      <c r="AM30" s="19">
        <v>0.9618320610687023</v>
      </c>
      <c r="AN30" s="19">
        <f>(AL30/(C30+H30+L30+P30+U30+V30+W30+Y30+AC30))*100</f>
        <v>10.846560846560847</v>
      </c>
      <c r="AO30" s="20">
        <f t="shared" si="16"/>
        <v>5.991735537190083</v>
      </c>
      <c r="AP30" s="20">
        <v>3.512396694214876</v>
      </c>
      <c r="AQ30" s="22" t="s">
        <v>77</v>
      </c>
      <c r="AR30" s="19">
        <v>0.4767025089605735</v>
      </c>
      <c r="AS30" s="19">
        <v>0.46953405017921146</v>
      </c>
      <c r="AT30" s="19">
        <v>0.053763440860215055</v>
      </c>
      <c r="AU30" s="19">
        <v>0.42543859649122806</v>
      </c>
      <c r="AV30" s="19">
        <v>0.5526315789473685</v>
      </c>
      <c r="AW30" s="19">
        <v>0.021929824561403508</v>
      </c>
      <c r="AX30" s="22" t="s">
        <v>77</v>
      </c>
      <c r="AY30" s="19">
        <v>0.3688212927756654</v>
      </c>
      <c r="AZ30" s="19">
        <v>0.49809885931558934</v>
      </c>
      <c r="BA30" s="19">
        <v>0.13307984790874525</v>
      </c>
      <c r="BB30" s="19">
        <v>0.5625</v>
      </c>
      <c r="BC30" s="19">
        <v>0.1875</v>
      </c>
      <c r="BD30" s="19">
        <v>0.25</v>
      </c>
    </row>
    <row r="31" spans="1:56" s="21" customFormat="1" ht="12">
      <c r="A31" s="14" t="s">
        <v>75</v>
      </c>
      <c r="B31" s="22" t="s">
        <v>78</v>
      </c>
      <c r="C31" s="16">
        <f t="shared" si="17"/>
        <v>96</v>
      </c>
      <c r="D31" s="17">
        <v>94</v>
      </c>
      <c r="E31" s="17">
        <v>1</v>
      </c>
      <c r="F31" s="17">
        <v>1</v>
      </c>
      <c r="G31" s="17">
        <v>0</v>
      </c>
      <c r="H31" s="17">
        <f t="shared" si="18"/>
        <v>128</v>
      </c>
      <c r="I31" s="17">
        <v>119</v>
      </c>
      <c r="J31" s="17">
        <v>9</v>
      </c>
      <c r="K31" s="22" t="s">
        <v>79</v>
      </c>
      <c r="L31" s="17">
        <v>26</v>
      </c>
      <c r="M31" s="17">
        <v>20</v>
      </c>
      <c r="N31" s="17">
        <v>6</v>
      </c>
      <c r="O31" s="17">
        <v>0</v>
      </c>
      <c r="P31" s="17">
        <v>9</v>
      </c>
      <c r="Q31" s="17">
        <v>5</v>
      </c>
      <c r="R31" s="17">
        <v>4</v>
      </c>
      <c r="S31" s="17">
        <v>0</v>
      </c>
      <c r="T31" s="22" t="s">
        <v>79</v>
      </c>
      <c r="U31" s="17">
        <v>23</v>
      </c>
      <c r="V31" s="17">
        <v>38</v>
      </c>
      <c r="W31" s="17">
        <f t="shared" si="15"/>
        <v>0</v>
      </c>
      <c r="X31" s="17">
        <f>SUM(Y31:AB31)+E31</f>
        <v>1</v>
      </c>
      <c r="Y31" s="17">
        <v>0</v>
      </c>
      <c r="Z31" s="17">
        <v>0</v>
      </c>
      <c r="AA31" s="17">
        <v>0</v>
      </c>
      <c r="AB31" s="17">
        <v>0</v>
      </c>
      <c r="AC31" s="17">
        <v>3</v>
      </c>
      <c r="AD31" s="22" t="s">
        <v>80</v>
      </c>
      <c r="AE31" s="17">
        <f t="shared" si="5"/>
        <v>90</v>
      </c>
      <c r="AF31" s="17">
        <v>90</v>
      </c>
      <c r="AG31" s="17">
        <v>0</v>
      </c>
      <c r="AH31" s="17">
        <v>0</v>
      </c>
      <c r="AI31" s="17">
        <v>77</v>
      </c>
      <c r="AJ31" s="17">
        <v>1</v>
      </c>
      <c r="AK31" s="23">
        <v>490</v>
      </c>
      <c r="AL31" s="17">
        <v>2</v>
      </c>
      <c r="AM31" s="19">
        <v>0.9296875</v>
      </c>
      <c r="AN31" s="19">
        <f>(AL31/(C31+H31+L31+P31+U31+V31+W31+Y31+AC31))*100</f>
        <v>0.6191950464396285</v>
      </c>
      <c r="AO31" s="20">
        <f t="shared" si="16"/>
        <v>1.8367346938775513</v>
      </c>
      <c r="AP31" s="20">
        <v>0</v>
      </c>
      <c r="AQ31" s="22" t="s">
        <v>78</v>
      </c>
      <c r="AR31" s="19">
        <v>0.42857142857142855</v>
      </c>
      <c r="AS31" s="19">
        <v>0.5714285714285714</v>
      </c>
      <c r="AT31" s="19">
        <v>0</v>
      </c>
      <c r="AU31" s="19">
        <v>0.42342342342342343</v>
      </c>
      <c r="AV31" s="19">
        <v>0.536036036036036</v>
      </c>
      <c r="AW31" s="19">
        <v>0.04054054054054054</v>
      </c>
      <c r="AX31" s="22" t="s">
        <v>81</v>
      </c>
      <c r="AY31" s="19">
        <v>0.42152466367713004</v>
      </c>
      <c r="AZ31" s="19">
        <v>0.5739910313901345</v>
      </c>
      <c r="BA31" s="19">
        <v>0.004484304932735426</v>
      </c>
      <c r="BB31" s="19">
        <v>1</v>
      </c>
      <c r="BC31" s="19">
        <v>0</v>
      </c>
      <c r="BD31" s="19">
        <v>0</v>
      </c>
    </row>
    <row r="32" spans="1:56" s="21" customFormat="1" ht="12">
      <c r="A32" s="116" t="s">
        <v>82</v>
      </c>
      <c r="B32" s="117"/>
      <c r="C32" s="64">
        <f>AVERAGE(C23:C24,C27,C29)</f>
        <v>181.375</v>
      </c>
      <c r="D32" s="64">
        <f>AVERAGE(D23:D24,D27,D29)</f>
        <v>122.375</v>
      </c>
      <c r="E32" s="64">
        <f aca="true" t="shared" si="21" ref="E32:J32">AVERAGE(E23:E24,E27,E29)</f>
        <v>29.5</v>
      </c>
      <c r="F32" s="64">
        <f t="shared" si="21"/>
        <v>28.5</v>
      </c>
      <c r="G32" s="64">
        <f t="shared" si="21"/>
        <v>1</v>
      </c>
      <c r="H32" s="64">
        <f t="shared" si="21"/>
        <v>198.875</v>
      </c>
      <c r="I32" s="64">
        <f t="shared" si="21"/>
        <v>144.875</v>
      </c>
      <c r="J32" s="64">
        <f t="shared" si="21"/>
        <v>54</v>
      </c>
      <c r="K32" s="24" t="s">
        <v>83</v>
      </c>
      <c r="L32" s="64">
        <f>AVERAGE(L23:L24,L27,L29)</f>
        <v>24.875</v>
      </c>
      <c r="M32" s="64"/>
      <c r="N32" s="64"/>
      <c r="O32" s="64"/>
      <c r="P32" s="64">
        <f>AVERAGE(P23:P24,P27,P29)</f>
        <v>9.75</v>
      </c>
      <c r="Q32" s="65"/>
      <c r="R32" s="65"/>
      <c r="S32" s="65"/>
      <c r="T32" s="24" t="s">
        <v>84</v>
      </c>
      <c r="U32" s="64">
        <f aca="true" t="shared" si="22" ref="U32:AJ32">AVERAGE(U23:U24,U27,U29)</f>
        <v>4</v>
      </c>
      <c r="V32" s="64">
        <f t="shared" si="22"/>
        <v>11.75</v>
      </c>
      <c r="W32" s="64">
        <f t="shared" si="22"/>
        <v>12.5</v>
      </c>
      <c r="X32" s="64">
        <f t="shared" si="22"/>
        <v>42.75</v>
      </c>
      <c r="Y32" s="64">
        <f t="shared" si="22"/>
        <v>0.75</v>
      </c>
      <c r="Z32" s="64">
        <f t="shared" si="22"/>
        <v>0.5</v>
      </c>
      <c r="AA32" s="64">
        <f t="shared" si="22"/>
        <v>11.5</v>
      </c>
      <c r="AB32" s="64">
        <f t="shared" si="22"/>
        <v>0.5</v>
      </c>
      <c r="AC32" s="64">
        <f t="shared" si="22"/>
        <v>4.5</v>
      </c>
      <c r="AD32" s="24" t="s">
        <v>85</v>
      </c>
      <c r="AE32" s="64">
        <f t="shared" si="22"/>
        <v>16.375</v>
      </c>
      <c r="AF32" s="64">
        <f t="shared" si="22"/>
        <v>11.375</v>
      </c>
      <c r="AG32" s="64">
        <f t="shared" si="22"/>
        <v>0.25</v>
      </c>
      <c r="AH32" s="64">
        <f t="shared" si="22"/>
        <v>4.75</v>
      </c>
      <c r="AI32" s="64">
        <f t="shared" si="22"/>
        <v>38.625</v>
      </c>
      <c r="AJ32" s="64">
        <f t="shared" si="22"/>
        <v>7.5</v>
      </c>
      <c r="AK32" s="66"/>
      <c r="AL32" s="64">
        <f>AVERAGE(AL23:AL24,AL27,AL29)</f>
        <v>55</v>
      </c>
      <c r="AM32" s="67">
        <f>AVERAGE(AM23:AM24,AM27,AM29)</f>
        <v>0.7310471593061879</v>
      </c>
      <c r="AN32" s="67">
        <f>AVERAGE(AN23:AN24,AN27,AN29)</f>
        <v>12.119771905551616</v>
      </c>
      <c r="AO32" s="68">
        <f>AVERAGE(AO23:AO24,AO27,AO29)</f>
        <v>2.0324711951676044</v>
      </c>
      <c r="AP32" s="68">
        <f>AVERAGE(AP23:AP24,AP27,AP29)</f>
        <v>2.769527269964782</v>
      </c>
      <c r="AQ32" s="24" t="s">
        <v>85</v>
      </c>
      <c r="AR32" s="27">
        <v>0.4618077657542966</v>
      </c>
      <c r="AS32" s="27">
        <v>0.5063653723742839</v>
      </c>
      <c r="AT32" s="27">
        <v>0.031826861871419476</v>
      </c>
      <c r="AU32" s="27">
        <v>0.3809338521400778</v>
      </c>
      <c r="AV32" s="27">
        <v>0.4509727626459144</v>
      </c>
      <c r="AW32" s="27">
        <v>0.1680933852140078</v>
      </c>
      <c r="AX32" s="24" t="s">
        <v>83</v>
      </c>
      <c r="AY32" s="27">
        <v>0.33619505494505497</v>
      </c>
      <c r="AZ32" s="27">
        <v>0.5463598901098901</v>
      </c>
      <c r="BA32" s="27">
        <v>0.11744505494505494</v>
      </c>
      <c r="BB32" s="27">
        <v>0.7108433734939759</v>
      </c>
      <c r="BC32" s="27">
        <v>0.27710843373493976</v>
      </c>
      <c r="BD32" s="27">
        <v>0.012048192771084338</v>
      </c>
    </row>
    <row r="33" spans="1:56" s="21" customFormat="1" ht="12">
      <c r="A33" s="117" t="s">
        <v>86</v>
      </c>
      <c r="B33" s="117"/>
      <c r="C33" s="64">
        <f>STDEV(C23:C24,C27,C29)</f>
        <v>35.91976011426951</v>
      </c>
      <c r="D33" s="64">
        <f>STDEV(D23:D24,D27,D29)</f>
        <v>15.595806060177418</v>
      </c>
      <c r="E33" s="64">
        <f aca="true" t="shared" si="23" ref="E33:J33">STDEV(E23:E24,E27,E29)</f>
        <v>25.68397684679432</v>
      </c>
      <c r="F33" s="64">
        <f t="shared" si="23"/>
        <v>25.72288216096063</v>
      </c>
      <c r="G33" s="64">
        <f t="shared" si="23"/>
        <v>0.816496580927726</v>
      </c>
      <c r="H33" s="64">
        <f t="shared" si="23"/>
        <v>23.29654838525799</v>
      </c>
      <c r="I33" s="64">
        <f t="shared" si="23"/>
        <v>12.717278272754223</v>
      </c>
      <c r="J33" s="64">
        <f t="shared" si="23"/>
        <v>11.51810169544733</v>
      </c>
      <c r="K33" s="29" t="s">
        <v>86</v>
      </c>
      <c r="L33" s="64">
        <f>STDEV(L23:L24,L27,L29)</f>
        <v>7.261485155714818</v>
      </c>
      <c r="M33" s="64"/>
      <c r="N33" s="64"/>
      <c r="O33" s="64"/>
      <c r="P33" s="64">
        <f>STDEV(P23:P24,P27,P29)</f>
        <v>2.5</v>
      </c>
      <c r="Q33" s="65"/>
      <c r="R33" s="65"/>
      <c r="S33" s="65"/>
      <c r="T33" s="29" t="s">
        <v>86</v>
      </c>
      <c r="U33" s="64">
        <f aca="true" t="shared" si="24" ref="U33:AJ33">STDEV(U23:U24,U27,U29)</f>
        <v>2.449489742783178</v>
      </c>
      <c r="V33" s="64">
        <f t="shared" si="24"/>
        <v>11.354147553500733</v>
      </c>
      <c r="W33" s="64">
        <f t="shared" si="24"/>
        <v>5.259911279353167</v>
      </c>
      <c r="X33" s="64">
        <f t="shared" si="24"/>
        <v>23.96351393264352</v>
      </c>
      <c r="Y33" s="64">
        <f t="shared" si="24"/>
        <v>1.5</v>
      </c>
      <c r="Z33" s="64">
        <f t="shared" si="24"/>
        <v>0.5773502691896257</v>
      </c>
      <c r="AA33" s="64">
        <f t="shared" si="24"/>
        <v>5.066228051190222</v>
      </c>
      <c r="AB33" s="64">
        <f t="shared" si="24"/>
        <v>1</v>
      </c>
      <c r="AC33" s="64">
        <f t="shared" si="24"/>
        <v>1.7320508075688772</v>
      </c>
      <c r="AD33" s="29" t="s">
        <v>86</v>
      </c>
      <c r="AE33" s="64">
        <f t="shared" si="24"/>
        <v>11.55692433132622</v>
      </c>
      <c r="AF33" s="64">
        <f t="shared" si="24"/>
        <v>9.01272248916312</v>
      </c>
      <c r="AG33" s="64">
        <f t="shared" si="24"/>
        <v>0.5</v>
      </c>
      <c r="AH33" s="64">
        <f t="shared" si="24"/>
        <v>8.220908303425682</v>
      </c>
      <c r="AI33" s="64">
        <f t="shared" si="24"/>
        <v>17.764078923490516</v>
      </c>
      <c r="AJ33" s="64">
        <f t="shared" si="24"/>
        <v>3.415650255319866</v>
      </c>
      <c r="AK33" s="66"/>
      <c r="AL33" s="64">
        <f>STDEV(AL23:AL24,AL27,AL29)</f>
        <v>19.8158185969358</v>
      </c>
      <c r="AM33" s="67">
        <f>STDEV(AM23:AM24,AM27,AM29)</f>
        <v>0.032527346152892926</v>
      </c>
      <c r="AN33" s="67">
        <f>STDEV(AN23:AN24,AN27,AN29)</f>
        <v>3.6835858016874328</v>
      </c>
      <c r="AO33" s="68">
        <f>STDEV(AO23:AO24,AO27,AO29)</f>
        <v>0.5493114327881279</v>
      </c>
      <c r="AP33" s="68">
        <f>STDEV(AP23:AP24,AP27,AP29)</f>
        <v>1.3312396897929875</v>
      </c>
      <c r="AQ33" s="29" t="s">
        <v>86</v>
      </c>
      <c r="AR33" s="27">
        <v>0.09145705948891027</v>
      </c>
      <c r="AS33" s="27">
        <v>0.05931648220307572</v>
      </c>
      <c r="AT33" s="27">
        <v>0.013392517579511565</v>
      </c>
      <c r="AU33" s="27">
        <v>0.04854725621845111</v>
      </c>
      <c r="AV33" s="27">
        <v>0.039586858436589024</v>
      </c>
      <c r="AW33" s="27">
        <v>0.03585401305975822</v>
      </c>
      <c r="AX33" s="29" t="s">
        <v>86</v>
      </c>
      <c r="AY33" s="27">
        <v>0.042845621044443456</v>
      </c>
      <c r="AZ33" s="27">
        <v>0.06400150655290657</v>
      </c>
      <c r="BA33" s="27">
        <v>0.06583382948528439</v>
      </c>
      <c r="BB33" s="27">
        <v>0.6188910083564896</v>
      </c>
      <c r="BC33" s="27">
        <v>0.12207778436602944</v>
      </c>
      <c r="BD33" s="27">
        <v>0.01391205467926809</v>
      </c>
    </row>
    <row r="34" spans="1:56" s="21" customFormat="1" ht="12">
      <c r="A34" s="116" t="s">
        <v>87</v>
      </c>
      <c r="B34" s="117"/>
      <c r="C34" s="64">
        <f>AVERAGE(C22,C28,C30:C31)</f>
        <v>158.5</v>
      </c>
      <c r="D34" s="64">
        <f>AVERAGE(D22,D28,D30:D31)</f>
        <v>127.5</v>
      </c>
      <c r="E34" s="64">
        <f aca="true" t="shared" si="25" ref="E34:J34">AVERAGE(E22,E28,E30:E31)</f>
        <v>15.5</v>
      </c>
      <c r="F34" s="64">
        <f t="shared" si="25"/>
        <v>14.75</v>
      </c>
      <c r="G34" s="64">
        <f t="shared" si="25"/>
        <v>0.75</v>
      </c>
      <c r="H34" s="64">
        <f t="shared" si="25"/>
        <v>118.5</v>
      </c>
      <c r="I34" s="64">
        <f t="shared" si="25"/>
        <v>114</v>
      </c>
      <c r="J34" s="64">
        <f t="shared" si="25"/>
        <v>4.5</v>
      </c>
      <c r="K34" s="24" t="s">
        <v>88</v>
      </c>
      <c r="L34" s="64">
        <f>AVERAGE(L22,L28,L30:L31)</f>
        <v>17.75</v>
      </c>
      <c r="M34" s="64"/>
      <c r="N34" s="64"/>
      <c r="O34" s="64"/>
      <c r="P34" s="64">
        <f>AVERAGE(P22,P28,P30:P31)</f>
        <v>21.75</v>
      </c>
      <c r="Q34" s="65"/>
      <c r="R34" s="65"/>
      <c r="S34" s="65"/>
      <c r="T34" s="24" t="s">
        <v>89</v>
      </c>
      <c r="U34" s="64">
        <f aca="true" t="shared" si="26" ref="U34:AJ34">AVERAGE(U22,U28,U30:U31)</f>
        <v>14.75</v>
      </c>
      <c r="V34" s="64">
        <f t="shared" si="26"/>
        <v>42</v>
      </c>
      <c r="W34" s="64">
        <f t="shared" si="26"/>
        <v>5.75</v>
      </c>
      <c r="X34" s="64">
        <f t="shared" si="26"/>
        <v>23.25</v>
      </c>
      <c r="Y34" s="64">
        <f t="shared" si="26"/>
        <v>2</v>
      </c>
      <c r="Z34" s="64">
        <f t="shared" si="26"/>
        <v>2</v>
      </c>
      <c r="AA34" s="64">
        <f t="shared" si="26"/>
        <v>3.5</v>
      </c>
      <c r="AB34" s="64">
        <f t="shared" si="26"/>
        <v>0.25</v>
      </c>
      <c r="AC34" s="64">
        <f t="shared" si="26"/>
        <v>4</v>
      </c>
      <c r="AD34" s="24" t="s">
        <v>89</v>
      </c>
      <c r="AE34" s="64">
        <f t="shared" si="26"/>
        <v>70.75</v>
      </c>
      <c r="AF34" s="64">
        <f t="shared" si="26"/>
        <v>69.25</v>
      </c>
      <c r="AG34" s="64">
        <f t="shared" si="26"/>
        <v>0</v>
      </c>
      <c r="AH34" s="64">
        <f t="shared" si="26"/>
        <v>1.5</v>
      </c>
      <c r="AI34" s="64">
        <f t="shared" si="26"/>
        <v>39.75</v>
      </c>
      <c r="AJ34" s="64">
        <f t="shared" si="26"/>
        <v>4.75</v>
      </c>
      <c r="AK34" s="66"/>
      <c r="AL34" s="64">
        <f>AVERAGE(AL22,AL28,AL30:AL31)</f>
        <v>25.75</v>
      </c>
      <c r="AM34" s="67">
        <f>AVERAGE(AM22,AM28,AM30:AM31)</f>
        <v>0.9620429218920392</v>
      </c>
      <c r="AN34" s="67">
        <f>AVERAGE(AN22,AN28,AN30:AN31)</f>
        <v>6.470667206939594</v>
      </c>
      <c r="AO34" s="68">
        <f>AVERAGE(AO22,AO28,AO30:AO31)</f>
        <v>4.49470346841983</v>
      </c>
      <c r="AP34" s="68">
        <f>AVERAGE(AP22,AP28,AP30:AP31)</f>
        <v>1.6036227084094108</v>
      </c>
      <c r="AQ34" s="24" t="s">
        <v>90</v>
      </c>
      <c r="AR34" s="27">
        <v>0.5605658709106985</v>
      </c>
      <c r="AS34" s="27">
        <v>0.41909814323607425</v>
      </c>
      <c r="AT34" s="27">
        <v>0.020335985853227233</v>
      </c>
      <c r="AU34" s="27">
        <v>0.5182926829268293</v>
      </c>
      <c r="AV34" s="27">
        <v>0.4634146341463415</v>
      </c>
      <c r="AW34" s="27">
        <v>0.018292682926829267</v>
      </c>
      <c r="AX34" s="24" t="s">
        <v>91</v>
      </c>
      <c r="AY34" s="27">
        <v>0.4735376044568245</v>
      </c>
      <c r="AZ34" s="27">
        <v>0.4401114206128134</v>
      </c>
      <c r="BA34" s="27">
        <v>0.08635097493036212</v>
      </c>
      <c r="BB34" s="27">
        <v>0.7380952380952381</v>
      </c>
      <c r="BC34" s="27">
        <v>0.16666666666666666</v>
      </c>
      <c r="BD34" s="27">
        <v>0.09523809523809523</v>
      </c>
    </row>
    <row r="35" spans="1:56" s="21" customFormat="1" ht="12">
      <c r="A35" s="117" t="s">
        <v>92</v>
      </c>
      <c r="B35" s="117"/>
      <c r="C35" s="64">
        <f>STDEV(C22,C28,C30:C31)</f>
        <v>56.37079622168439</v>
      </c>
      <c r="D35" s="64">
        <f>STDEV(D22,D28,D30:D31)</f>
        <v>36.990989893936785</v>
      </c>
      <c r="E35" s="64">
        <f aca="true" t="shared" si="27" ref="E35:J35">STDEV(E22,E28,E30:E31)</f>
        <v>14.153915830374764</v>
      </c>
      <c r="F35" s="64">
        <f t="shared" si="27"/>
        <v>13.81725973797506</v>
      </c>
      <c r="G35" s="64">
        <f t="shared" si="27"/>
        <v>0.5</v>
      </c>
      <c r="H35" s="64">
        <f t="shared" si="27"/>
        <v>23.043437243605826</v>
      </c>
      <c r="I35" s="64">
        <f t="shared" si="27"/>
        <v>22.464787260658994</v>
      </c>
      <c r="J35" s="64">
        <f t="shared" si="27"/>
        <v>3.415650255319866</v>
      </c>
      <c r="K35" s="29" t="s">
        <v>92</v>
      </c>
      <c r="L35" s="64">
        <f>STDEV(L22,L28,L30:L31)</f>
        <v>7.41057802513857</v>
      </c>
      <c r="M35" s="64"/>
      <c r="N35" s="64"/>
      <c r="O35" s="64"/>
      <c r="P35" s="64">
        <f>STDEV(P22,P28,P30:P31)</f>
        <v>8.99536917900909</v>
      </c>
      <c r="Q35" s="65"/>
      <c r="R35" s="65"/>
      <c r="S35" s="65"/>
      <c r="T35" s="29" t="s">
        <v>92</v>
      </c>
      <c r="U35" s="64">
        <f aca="true" t="shared" si="28" ref="U35:AJ35">STDEV(U22,U28,U30:U31)</f>
        <v>6.020797289396148</v>
      </c>
      <c r="V35" s="64">
        <f t="shared" si="28"/>
        <v>10.198039027185569</v>
      </c>
      <c r="W35" s="64">
        <f t="shared" si="28"/>
        <v>6.4485140407177015</v>
      </c>
      <c r="X35" s="64">
        <f t="shared" si="28"/>
        <v>18.732769861039415</v>
      </c>
      <c r="Y35" s="64">
        <f t="shared" si="28"/>
        <v>1.632993161855452</v>
      </c>
      <c r="Z35" s="64">
        <f t="shared" si="28"/>
        <v>4</v>
      </c>
      <c r="AA35" s="64">
        <f t="shared" si="28"/>
        <v>2.516611478423583</v>
      </c>
      <c r="AB35" s="64">
        <f t="shared" si="28"/>
        <v>0.5</v>
      </c>
      <c r="AC35" s="64">
        <f t="shared" si="28"/>
        <v>1.8257418583505538</v>
      </c>
      <c r="AD35" s="29" t="s">
        <v>92</v>
      </c>
      <c r="AE35" s="64">
        <f t="shared" si="28"/>
        <v>27.921019561135896</v>
      </c>
      <c r="AF35" s="64">
        <f t="shared" si="28"/>
        <v>29.250356123188197</v>
      </c>
      <c r="AG35" s="64">
        <f t="shared" si="28"/>
        <v>0</v>
      </c>
      <c r="AH35" s="64">
        <f t="shared" si="28"/>
        <v>2.3804761428476167</v>
      </c>
      <c r="AI35" s="64">
        <f t="shared" si="28"/>
        <v>25.064915718988566</v>
      </c>
      <c r="AJ35" s="64">
        <f t="shared" si="28"/>
        <v>7.544313531837517</v>
      </c>
      <c r="AK35" s="66"/>
      <c r="AL35" s="64">
        <f>STDEV(AL22,AL28,AL30:AL31)</f>
        <v>24.5</v>
      </c>
      <c r="AM35" s="67">
        <f>STDEV(AM22,AM28,AM30:AM31)</f>
        <v>0.025635014928219464</v>
      </c>
      <c r="AN35" s="67">
        <f>STDEV(AN22,AN28,AN30:AN31)</f>
        <v>6.085968927062468</v>
      </c>
      <c r="AO35" s="68">
        <f>STDEV(AO22,AO28,AO30:AO31)</f>
        <v>1.8675831293657648</v>
      </c>
      <c r="AP35" s="68">
        <f>STDEV(AP22,AP28,AP30:AP31)</f>
        <v>1.4537695171497893</v>
      </c>
      <c r="AQ35" s="29" t="s">
        <v>92</v>
      </c>
      <c r="AR35" s="27">
        <v>0.19936621121727457</v>
      </c>
      <c r="AS35" s="27">
        <v>0.08149756761664306</v>
      </c>
      <c r="AT35" s="27">
        <v>0.02280641570545606</v>
      </c>
      <c r="AU35" s="27">
        <v>0.1503698776176292</v>
      </c>
      <c r="AV35" s="27">
        <v>0.09132027341731298</v>
      </c>
      <c r="AW35" s="27">
        <v>0.01388475713544661</v>
      </c>
      <c r="AX35" s="29" t="s">
        <v>92</v>
      </c>
      <c r="AY35" s="27">
        <v>0.13738529208518768</v>
      </c>
      <c r="AZ35" s="27">
        <v>0.08558379663363352</v>
      </c>
      <c r="BA35" s="27">
        <v>0.06957388992029495</v>
      </c>
      <c r="BB35" s="27">
        <v>0.6739959919226078</v>
      </c>
      <c r="BC35" s="27">
        <v>0.11983864182969443</v>
      </c>
      <c r="BD35" s="27">
        <v>0.19047619047619047</v>
      </c>
    </row>
    <row r="36" spans="1:56" s="21" customFormat="1" ht="12">
      <c r="A36" s="116" t="s">
        <v>193</v>
      </c>
      <c r="B36" s="117"/>
      <c r="C36" s="64">
        <f>AVERAGE(C22:C24,C27:C31)</f>
        <v>169.9375</v>
      </c>
      <c r="D36" s="64">
        <f>AVERAGE(D22:D24,D27:D31)</f>
        <v>124.9375</v>
      </c>
      <c r="E36" s="64">
        <f aca="true" t="shared" si="29" ref="E36:J36">AVERAGE(E22:E24,E27:E31)</f>
        <v>22.5</v>
      </c>
      <c r="F36" s="64">
        <f t="shared" si="29"/>
        <v>21.625</v>
      </c>
      <c r="G36" s="64">
        <f t="shared" si="29"/>
        <v>0.875</v>
      </c>
      <c r="H36" s="64">
        <f t="shared" si="29"/>
        <v>158.6875</v>
      </c>
      <c r="I36" s="64">
        <f t="shared" si="29"/>
        <v>129.4375</v>
      </c>
      <c r="J36" s="64">
        <f t="shared" si="29"/>
        <v>29.25</v>
      </c>
      <c r="K36" s="24" t="s">
        <v>93</v>
      </c>
      <c r="L36" s="64">
        <f>AVERAGE(L22:L24,L27:L31)</f>
        <v>21.3125</v>
      </c>
      <c r="M36" s="64"/>
      <c r="N36" s="64"/>
      <c r="O36" s="64"/>
      <c r="P36" s="64">
        <f>AVERAGE(P22:P24,P27:P31)</f>
        <v>15.75</v>
      </c>
      <c r="Q36" s="65"/>
      <c r="R36" s="65"/>
      <c r="S36" s="65"/>
      <c r="T36" s="24" t="s">
        <v>94</v>
      </c>
      <c r="U36" s="64">
        <f aca="true" t="shared" si="30" ref="U36:AJ36">AVERAGE(U22:U24,U27:U31)</f>
        <v>9.375</v>
      </c>
      <c r="V36" s="64">
        <f t="shared" si="30"/>
        <v>26.875</v>
      </c>
      <c r="W36" s="64">
        <f t="shared" si="30"/>
        <v>9.125</v>
      </c>
      <c r="X36" s="64">
        <f t="shared" si="30"/>
        <v>33</v>
      </c>
      <c r="Y36" s="64">
        <f t="shared" si="30"/>
        <v>1.375</v>
      </c>
      <c r="Z36" s="64">
        <f t="shared" si="30"/>
        <v>1.25</v>
      </c>
      <c r="AA36" s="64">
        <f t="shared" si="30"/>
        <v>7.5</v>
      </c>
      <c r="AB36" s="64">
        <f t="shared" si="30"/>
        <v>0.375</v>
      </c>
      <c r="AC36" s="64">
        <f t="shared" si="30"/>
        <v>4.25</v>
      </c>
      <c r="AD36" s="24" t="s">
        <v>95</v>
      </c>
      <c r="AE36" s="64">
        <f t="shared" si="30"/>
        <v>43.5625</v>
      </c>
      <c r="AF36" s="64">
        <f t="shared" si="30"/>
        <v>40.3125</v>
      </c>
      <c r="AG36" s="64">
        <f t="shared" si="30"/>
        <v>0.125</v>
      </c>
      <c r="AH36" s="64">
        <f t="shared" si="30"/>
        <v>3.125</v>
      </c>
      <c r="AI36" s="64">
        <f t="shared" si="30"/>
        <v>39.1875</v>
      </c>
      <c r="AJ36" s="64">
        <f t="shared" si="30"/>
        <v>6.125</v>
      </c>
      <c r="AK36" s="66"/>
      <c r="AL36" s="64">
        <f>AVERAGE(AL22:AL24,AL27:AL31)</f>
        <v>40.375</v>
      </c>
      <c r="AM36" s="67">
        <f>AVERAGE(AM22:AM24,AM27:AM31)</f>
        <v>0.8465450405991135</v>
      </c>
      <c r="AN36" s="67">
        <f>AVERAGE(AN22:AN24,AN27:AN31)</f>
        <v>9.295219556245605</v>
      </c>
      <c r="AO36" s="68">
        <f>AVERAGE(AO22:AO24,AO27:AO31)</f>
        <v>3.263587331793717</v>
      </c>
      <c r="AP36" s="68">
        <f>AVERAGE(AP22:AP24,AP27:AP31)</f>
        <v>2.1865749891870965</v>
      </c>
      <c r="AQ36" s="24" t="s">
        <v>96</v>
      </c>
      <c r="AR36" s="27">
        <v>0.5031458179126573</v>
      </c>
      <c r="AS36" s="27">
        <v>0.4698371576609919</v>
      </c>
      <c r="AT36" s="27">
        <v>0.02701702442635085</v>
      </c>
      <c r="AU36" s="27">
        <v>0.4405024239753195</v>
      </c>
      <c r="AV36" s="27">
        <v>0.45636844424856765</v>
      </c>
      <c r="AW36" s="27">
        <v>0.10312913177611283</v>
      </c>
      <c r="AX36" s="24" t="s">
        <v>93</v>
      </c>
      <c r="AY36" s="27">
        <v>0.39459139360442164</v>
      </c>
      <c r="AZ36" s="27">
        <v>0.5011843663639952</v>
      </c>
      <c r="BA36" s="27">
        <v>0.1042242400315831</v>
      </c>
      <c r="BB36" s="27">
        <v>0.72</v>
      </c>
      <c r="BC36" s="27">
        <v>0.24</v>
      </c>
      <c r="BD36" s="27">
        <v>0.04</v>
      </c>
    </row>
    <row r="37" spans="1:56" s="21" customFormat="1" ht="12">
      <c r="A37" s="117" t="s">
        <v>186</v>
      </c>
      <c r="B37" s="118"/>
      <c r="C37" s="64">
        <f>STDEV(C22:C24,C27:C31)</f>
        <v>45.43475502614396</v>
      </c>
      <c r="D37" s="64">
        <f>STDEV(D22:D24,D27:D31)</f>
        <v>26.42298444806826</v>
      </c>
      <c r="E37" s="64">
        <f aca="true" t="shared" si="31" ref="E37:J37">STDEV(E22:E24,E27:E31)</f>
        <v>20.60513112240319</v>
      </c>
      <c r="F37" s="64">
        <f t="shared" si="31"/>
        <v>20.479519386101675</v>
      </c>
      <c r="G37" s="64">
        <f t="shared" si="31"/>
        <v>0.6408699444616557</v>
      </c>
      <c r="H37" s="64">
        <f t="shared" si="31"/>
        <v>48.02003859997259</v>
      </c>
      <c r="I37" s="64">
        <f t="shared" si="31"/>
        <v>23.621173159446833</v>
      </c>
      <c r="J37" s="64">
        <f t="shared" si="31"/>
        <v>27.60305366129935</v>
      </c>
      <c r="K37" s="29" t="s">
        <v>97</v>
      </c>
      <c r="L37" s="64">
        <f>STDEV(L22:L24,L27:L31)</f>
        <v>7.787065741159687</v>
      </c>
      <c r="M37" s="64"/>
      <c r="N37" s="64"/>
      <c r="O37" s="64"/>
      <c r="P37" s="64">
        <f>STDEV(P22:P24,P27:P31)</f>
        <v>8.860022573334675</v>
      </c>
      <c r="Q37" s="65"/>
      <c r="R37" s="65"/>
      <c r="S37" s="65"/>
      <c r="T37" s="29" t="s">
        <v>97</v>
      </c>
      <c r="U37" s="64">
        <f aca="true" t="shared" si="32" ref="U37:AJ37">STDEV(U22:U24,U27:U31)</f>
        <v>7.1501748230375455</v>
      </c>
      <c r="V37" s="64">
        <f t="shared" si="32"/>
        <v>19.007047565123237</v>
      </c>
      <c r="W37" s="64">
        <f t="shared" si="32"/>
        <v>6.5342504215425175</v>
      </c>
      <c r="X37" s="64">
        <f t="shared" si="32"/>
        <v>22.475383359196726</v>
      </c>
      <c r="Y37" s="64">
        <f t="shared" si="32"/>
        <v>1.5979898086569353</v>
      </c>
      <c r="Z37" s="64">
        <f t="shared" si="32"/>
        <v>2.7645717829090897</v>
      </c>
      <c r="AA37" s="64">
        <f t="shared" si="32"/>
        <v>5.656854249492381</v>
      </c>
      <c r="AB37" s="64">
        <f t="shared" si="32"/>
        <v>0.7440238091428449</v>
      </c>
      <c r="AC37" s="64">
        <f t="shared" si="32"/>
        <v>1.6690459207925603</v>
      </c>
      <c r="AD37" s="29" t="s">
        <v>187</v>
      </c>
      <c r="AE37" s="64">
        <f t="shared" si="32"/>
        <v>35.15825192712841</v>
      </c>
      <c r="AF37" s="64">
        <f t="shared" si="32"/>
        <v>36.857774427036226</v>
      </c>
      <c r="AG37" s="64">
        <f t="shared" si="32"/>
        <v>0.3535533905932738</v>
      </c>
      <c r="AH37" s="64">
        <f t="shared" si="32"/>
        <v>5.866064633612068</v>
      </c>
      <c r="AI37" s="64">
        <f t="shared" si="32"/>
        <v>20.120951234258996</v>
      </c>
      <c r="AJ37" s="64">
        <f t="shared" si="32"/>
        <v>5.617256574927962</v>
      </c>
      <c r="AK37" s="66"/>
      <c r="AL37" s="64">
        <f>STDEV(AL22:AL24,AL27:AL31)</f>
        <v>25.88401326798344</v>
      </c>
      <c r="AM37" s="67">
        <f>STDEV(AM22:AM24,AM27:AM31)</f>
        <v>0.12641407662327056</v>
      </c>
      <c r="AN37" s="67">
        <f>STDEV(AN22:AN24,AN27:AN31)</f>
        <v>5.550395535589592</v>
      </c>
      <c r="AO37" s="68">
        <f>STDEV(AO22:AO24,AO27:AO31)</f>
        <v>1.8320170351960543</v>
      </c>
      <c r="AP37" s="68">
        <f>STDEV(AP22:AP24,AP27:AP31)</f>
        <v>1.433058749435398</v>
      </c>
      <c r="AQ37" s="29" t="s">
        <v>98</v>
      </c>
      <c r="AR37" s="27">
        <v>0.13452185055853133</v>
      </c>
      <c r="AS37" s="27">
        <v>0.14217628008874192</v>
      </c>
      <c r="AT37" s="27">
        <v>0.019346411314707674</v>
      </c>
      <c r="AU37" s="27">
        <v>0.09316169042950466</v>
      </c>
      <c r="AV37" s="27">
        <v>0.08328311382793066</v>
      </c>
      <c r="AW37" s="27">
        <v>0.09732235755416253</v>
      </c>
      <c r="AX37" s="29" t="s">
        <v>187</v>
      </c>
      <c r="AY37" s="27">
        <v>0.08345198404443192</v>
      </c>
      <c r="AZ37" s="27">
        <v>0.1516621827081645</v>
      </c>
      <c r="BA37" s="27">
        <v>0.07098423484941722</v>
      </c>
      <c r="BB37" s="27">
        <v>0.6593641959169021</v>
      </c>
      <c r="BC37" s="27">
        <v>0.1810193359837562</v>
      </c>
      <c r="BD37" s="27">
        <v>0.08846629705309086</v>
      </c>
    </row>
    <row r="38" spans="1:56" s="1" customFormat="1" ht="18.75">
      <c r="A38" s="119" t="s">
        <v>99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9" t="s">
        <v>100</v>
      </c>
      <c r="L38" s="115"/>
      <c r="M38" s="115"/>
      <c r="N38" s="115"/>
      <c r="O38" s="115"/>
      <c r="P38" s="115"/>
      <c r="Q38" s="115"/>
      <c r="R38" s="115"/>
      <c r="S38" s="115"/>
      <c r="T38" s="119" t="s">
        <v>101</v>
      </c>
      <c r="U38" s="115"/>
      <c r="V38" s="115"/>
      <c r="W38" s="115"/>
      <c r="X38" s="115"/>
      <c r="Y38" s="115"/>
      <c r="Z38" s="115"/>
      <c r="AA38" s="115"/>
      <c r="AB38" s="115"/>
      <c r="AC38" s="115"/>
      <c r="AD38" s="114" t="s">
        <v>102</v>
      </c>
      <c r="AE38" s="114"/>
      <c r="AF38" s="114"/>
      <c r="AG38" s="114"/>
      <c r="AH38" s="114"/>
      <c r="AI38" s="114"/>
      <c r="AJ38" s="114"/>
      <c r="AK38" s="114"/>
      <c r="AL38" s="114"/>
      <c r="AM38" s="114"/>
      <c r="AN38" s="114"/>
      <c r="AO38" s="114"/>
      <c r="AP38" s="114"/>
      <c r="AQ38" s="114" t="s">
        <v>103</v>
      </c>
      <c r="AR38" s="114"/>
      <c r="AS38" s="114"/>
      <c r="AT38" s="114"/>
      <c r="AU38" s="114"/>
      <c r="AV38" s="114"/>
      <c r="AW38" s="114"/>
      <c r="AX38" s="114" t="s">
        <v>104</v>
      </c>
      <c r="AY38" s="114"/>
      <c r="AZ38" s="114"/>
      <c r="BA38" s="114"/>
      <c r="BB38" s="114"/>
      <c r="BC38" s="114"/>
      <c r="BD38" s="114"/>
    </row>
    <row r="39" spans="1:56" s="1" customFormat="1" ht="18.75">
      <c r="A39" s="114" t="s">
        <v>249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4" t="s">
        <v>249</v>
      </c>
      <c r="L39" s="115"/>
      <c r="M39" s="115"/>
      <c r="N39" s="115"/>
      <c r="O39" s="115"/>
      <c r="P39" s="115"/>
      <c r="Q39" s="115"/>
      <c r="R39" s="115"/>
      <c r="S39" s="115"/>
      <c r="T39" s="114" t="s">
        <v>249</v>
      </c>
      <c r="U39" s="115"/>
      <c r="V39" s="115"/>
      <c r="W39" s="115"/>
      <c r="X39" s="115"/>
      <c r="Y39" s="115"/>
      <c r="Z39" s="115"/>
      <c r="AA39" s="115"/>
      <c r="AB39" s="115"/>
      <c r="AC39" s="115"/>
      <c r="AD39" s="114" t="s">
        <v>251</v>
      </c>
      <c r="AE39" s="114"/>
      <c r="AF39" s="114"/>
      <c r="AG39" s="114"/>
      <c r="AH39" s="114"/>
      <c r="AI39" s="114"/>
      <c r="AJ39" s="114"/>
      <c r="AK39" s="114"/>
      <c r="AL39" s="114"/>
      <c r="AM39" s="114" t="s">
        <v>252</v>
      </c>
      <c r="AN39" s="114"/>
      <c r="AO39" s="114"/>
      <c r="AP39" s="114"/>
      <c r="AQ39" s="114" t="s">
        <v>254</v>
      </c>
      <c r="AR39" s="115"/>
      <c r="AS39" s="115"/>
      <c r="AT39" s="115"/>
      <c r="AU39" s="115"/>
      <c r="AV39" s="115"/>
      <c r="AW39" s="115"/>
      <c r="AX39" s="114" t="s">
        <v>256</v>
      </c>
      <c r="AY39" s="114"/>
      <c r="AZ39" s="114"/>
      <c r="BA39" s="114"/>
      <c r="BB39" s="114"/>
      <c r="BC39" s="114"/>
      <c r="BD39" s="114"/>
    </row>
    <row r="40" spans="1:56" s="7" customFormat="1" ht="52.5">
      <c r="A40" s="111"/>
      <c r="B40" s="112"/>
      <c r="C40" s="2" t="s">
        <v>257</v>
      </c>
      <c r="D40" s="3" t="s">
        <v>105</v>
      </c>
      <c r="E40" s="3" t="s">
        <v>106</v>
      </c>
      <c r="F40" s="3" t="s">
        <v>261</v>
      </c>
      <c r="G40" s="3" t="s">
        <v>107</v>
      </c>
      <c r="H40" s="3" t="s">
        <v>108</v>
      </c>
      <c r="I40" s="3" t="s">
        <v>109</v>
      </c>
      <c r="J40" s="3" t="s">
        <v>110</v>
      </c>
      <c r="K40" s="106"/>
      <c r="L40" s="3" t="s">
        <v>111</v>
      </c>
      <c r="M40" s="3" t="s">
        <v>112</v>
      </c>
      <c r="N40" s="3" t="s">
        <v>269</v>
      </c>
      <c r="O40" s="3" t="s">
        <v>271</v>
      </c>
      <c r="P40" s="3" t="s">
        <v>113</v>
      </c>
      <c r="Q40" s="3" t="s">
        <v>274</v>
      </c>
      <c r="R40" s="3" t="s">
        <v>195</v>
      </c>
      <c r="S40" s="3" t="s">
        <v>197</v>
      </c>
      <c r="T40" s="106"/>
      <c r="U40" s="3" t="s">
        <v>114</v>
      </c>
      <c r="V40" s="3" t="s">
        <v>115</v>
      </c>
      <c r="W40" s="3" t="s">
        <v>0</v>
      </c>
      <c r="X40" s="3" t="s">
        <v>1</v>
      </c>
      <c r="Y40" s="3" t="s">
        <v>2</v>
      </c>
      <c r="Z40" s="3" t="s">
        <v>3</v>
      </c>
      <c r="AA40" s="3" t="s">
        <v>4</v>
      </c>
      <c r="AB40" s="3" t="s">
        <v>5</v>
      </c>
      <c r="AC40" s="3" t="s">
        <v>6</v>
      </c>
      <c r="AD40" s="106"/>
      <c r="AE40" s="3" t="s">
        <v>7</v>
      </c>
      <c r="AF40" s="3" t="s">
        <v>8</v>
      </c>
      <c r="AG40" s="3" t="s">
        <v>9</v>
      </c>
      <c r="AH40" s="3" t="s">
        <v>10</v>
      </c>
      <c r="AI40" s="3" t="s">
        <v>11</v>
      </c>
      <c r="AJ40" s="3" t="s">
        <v>12</v>
      </c>
      <c r="AK40" s="4" t="s">
        <v>214</v>
      </c>
      <c r="AL40" s="3" t="s">
        <v>13</v>
      </c>
      <c r="AM40" s="5" t="s">
        <v>14</v>
      </c>
      <c r="AN40" s="5" t="s">
        <v>15</v>
      </c>
      <c r="AO40" s="5" t="s">
        <v>16</v>
      </c>
      <c r="AP40" s="6" t="s">
        <v>219</v>
      </c>
      <c r="AQ40" s="106"/>
      <c r="AR40" s="105" t="s">
        <v>17</v>
      </c>
      <c r="AS40" s="113"/>
      <c r="AT40" s="113"/>
      <c r="AU40" s="105" t="s">
        <v>18</v>
      </c>
      <c r="AV40" s="105"/>
      <c r="AW40" s="105"/>
      <c r="AX40" s="106"/>
      <c r="AY40" s="105" t="s">
        <v>19</v>
      </c>
      <c r="AZ40" s="105"/>
      <c r="BA40" s="105"/>
      <c r="BB40" s="105" t="s">
        <v>20</v>
      </c>
      <c r="BC40" s="105"/>
      <c r="BD40" s="105"/>
    </row>
    <row r="41" spans="1:56" ht="14.25">
      <c r="A41" s="112"/>
      <c r="B41" s="112"/>
      <c r="C41" s="8" t="s">
        <v>21</v>
      </c>
      <c r="D41" s="3" t="s">
        <v>22</v>
      </c>
      <c r="E41" s="3" t="s">
        <v>23</v>
      </c>
      <c r="F41" s="3" t="s">
        <v>24</v>
      </c>
      <c r="G41" s="3" t="s">
        <v>228</v>
      </c>
      <c r="H41" s="3" t="s">
        <v>229</v>
      </c>
      <c r="I41" s="3" t="s">
        <v>25</v>
      </c>
      <c r="J41" s="3" t="s">
        <v>26</v>
      </c>
      <c r="K41" s="107"/>
      <c r="L41" s="3" t="s">
        <v>27</v>
      </c>
      <c r="M41" s="3" t="s">
        <v>234</v>
      </c>
      <c r="N41" s="3" t="s">
        <v>235</v>
      </c>
      <c r="O41" s="3" t="s">
        <v>236</v>
      </c>
      <c r="P41" s="3" t="s">
        <v>237</v>
      </c>
      <c r="Q41" s="3" t="s">
        <v>238</v>
      </c>
      <c r="R41" s="3" t="s">
        <v>239</v>
      </c>
      <c r="S41" s="3" t="s">
        <v>240</v>
      </c>
      <c r="T41" s="107"/>
      <c r="U41" s="3" t="s">
        <v>241</v>
      </c>
      <c r="V41" s="3" t="s">
        <v>242</v>
      </c>
      <c r="W41" s="3" t="s">
        <v>116</v>
      </c>
      <c r="X41" s="3" t="s">
        <v>28</v>
      </c>
      <c r="Y41" s="3" t="s">
        <v>29</v>
      </c>
      <c r="Z41" s="3" t="s">
        <v>30</v>
      </c>
      <c r="AA41" s="3" t="s">
        <v>31</v>
      </c>
      <c r="AB41" s="3" t="s">
        <v>32</v>
      </c>
      <c r="AC41" s="3" t="s">
        <v>33</v>
      </c>
      <c r="AD41" s="107"/>
      <c r="AE41" s="3" t="s">
        <v>34</v>
      </c>
      <c r="AF41" s="3" t="s">
        <v>35</v>
      </c>
      <c r="AG41" s="3" t="s">
        <v>36</v>
      </c>
      <c r="AH41" s="3" t="s">
        <v>37</v>
      </c>
      <c r="AI41" s="3" t="s">
        <v>38</v>
      </c>
      <c r="AJ41" s="3" t="s">
        <v>39</v>
      </c>
      <c r="AK41" s="4" t="s">
        <v>129</v>
      </c>
      <c r="AL41" s="3" t="s">
        <v>131</v>
      </c>
      <c r="AM41" s="5"/>
      <c r="AN41" s="109" t="s">
        <v>132</v>
      </c>
      <c r="AO41" s="109" t="s">
        <v>133</v>
      </c>
      <c r="AP41" s="109" t="s">
        <v>134</v>
      </c>
      <c r="AQ41" s="107"/>
      <c r="AR41" s="9" t="s">
        <v>135</v>
      </c>
      <c r="AS41" s="9" t="s">
        <v>136</v>
      </c>
      <c r="AT41" s="9" t="s">
        <v>137</v>
      </c>
      <c r="AU41" s="9" t="s">
        <v>138</v>
      </c>
      <c r="AV41" s="9" t="s">
        <v>139</v>
      </c>
      <c r="AW41" s="9" t="s">
        <v>140</v>
      </c>
      <c r="AX41" s="107"/>
      <c r="AY41" s="9" t="s">
        <v>138</v>
      </c>
      <c r="AZ41" s="9" t="s">
        <v>136</v>
      </c>
      <c r="BA41" s="9" t="s">
        <v>141</v>
      </c>
      <c r="BB41" s="9" t="s">
        <v>142</v>
      </c>
      <c r="BC41" s="9" t="s">
        <v>143</v>
      </c>
      <c r="BD41" s="9" t="s">
        <v>144</v>
      </c>
    </row>
    <row r="42" spans="1:56" s="13" customFormat="1" ht="12.75">
      <c r="A42" s="112"/>
      <c r="B42" s="112"/>
      <c r="C42" s="11" t="s">
        <v>145</v>
      </c>
      <c r="D42" s="11"/>
      <c r="E42" s="11" t="s">
        <v>146</v>
      </c>
      <c r="F42" s="12"/>
      <c r="G42" s="12"/>
      <c r="H42" s="11" t="s">
        <v>148</v>
      </c>
      <c r="I42" s="11"/>
      <c r="J42" s="11"/>
      <c r="K42" s="108"/>
      <c r="L42" s="11" t="s">
        <v>150</v>
      </c>
      <c r="M42" s="11"/>
      <c r="N42" s="11"/>
      <c r="O42" s="11"/>
      <c r="P42" s="11" t="s">
        <v>152</v>
      </c>
      <c r="Q42" s="11"/>
      <c r="R42" s="11"/>
      <c r="S42" s="11"/>
      <c r="T42" s="108"/>
      <c r="U42" s="11"/>
      <c r="V42" s="11"/>
      <c r="W42" s="11" t="s">
        <v>153</v>
      </c>
      <c r="X42" s="11" t="s">
        <v>155</v>
      </c>
      <c r="Y42" s="11"/>
      <c r="Z42" s="11"/>
      <c r="AA42" s="11"/>
      <c r="AB42" s="11"/>
      <c r="AC42" s="11"/>
      <c r="AD42" s="108"/>
      <c r="AE42" s="11" t="s">
        <v>157</v>
      </c>
      <c r="AF42" s="11"/>
      <c r="AG42" s="11"/>
      <c r="AH42" s="11"/>
      <c r="AI42" s="11"/>
      <c r="AJ42" s="11"/>
      <c r="AK42" s="11"/>
      <c r="AL42" s="11"/>
      <c r="AM42" s="11" t="s">
        <v>158</v>
      </c>
      <c r="AN42" s="110"/>
      <c r="AO42" s="110"/>
      <c r="AP42" s="110"/>
      <c r="AQ42" s="108"/>
      <c r="AR42" s="11" t="s">
        <v>159</v>
      </c>
      <c r="AS42" s="11" t="s">
        <v>160</v>
      </c>
      <c r="AT42" s="11" t="s">
        <v>161</v>
      </c>
      <c r="AU42" s="11" t="s">
        <v>162</v>
      </c>
      <c r="AV42" s="11" t="s">
        <v>163</v>
      </c>
      <c r="AW42" s="11" t="s">
        <v>164</v>
      </c>
      <c r="AX42" s="108"/>
      <c r="AY42" s="11" t="s">
        <v>165</v>
      </c>
      <c r="AZ42" s="11" t="s">
        <v>166</v>
      </c>
      <c r="BA42" s="11" t="s">
        <v>167</v>
      </c>
      <c r="BB42" s="11" t="s">
        <v>168</v>
      </c>
      <c r="BC42" s="11" t="s">
        <v>169</v>
      </c>
      <c r="BD42" s="11" t="s">
        <v>170</v>
      </c>
    </row>
    <row r="43" spans="1:56" s="75" customFormat="1" ht="24">
      <c r="A43" s="69" t="s">
        <v>40</v>
      </c>
      <c r="B43" s="70" t="s">
        <v>41</v>
      </c>
      <c r="C43" s="71">
        <f>SUM(D43:G43)</f>
        <v>138</v>
      </c>
      <c r="D43" s="72">
        <v>100</v>
      </c>
      <c r="E43" s="72">
        <v>19</v>
      </c>
      <c r="F43" s="72">
        <v>19</v>
      </c>
      <c r="G43" s="72">
        <v>0</v>
      </c>
      <c r="H43" s="73">
        <f aca="true" t="shared" si="33" ref="H43:H54">SUM(I43:J43)</f>
        <v>253</v>
      </c>
      <c r="I43" s="72">
        <v>192</v>
      </c>
      <c r="J43" s="72">
        <v>61</v>
      </c>
      <c r="K43" s="70" t="s">
        <v>41</v>
      </c>
      <c r="L43" s="72">
        <v>21</v>
      </c>
      <c r="M43" s="72"/>
      <c r="N43" s="72"/>
      <c r="O43" s="72">
        <v>21</v>
      </c>
      <c r="P43" s="72">
        <v>9</v>
      </c>
      <c r="Q43" s="72"/>
      <c r="R43" s="72"/>
      <c r="S43" s="72">
        <v>9</v>
      </c>
      <c r="T43" s="70" t="s">
        <v>41</v>
      </c>
      <c r="U43" s="72">
        <v>7</v>
      </c>
      <c r="V43" s="72">
        <v>5</v>
      </c>
      <c r="W43" s="73">
        <f aca="true" t="shared" si="34" ref="W43:W54">SUM(Z43:AB43)</f>
        <v>10</v>
      </c>
      <c r="X43" s="73">
        <f aca="true" t="shared" si="35" ref="X43:X48">SUM(Y43:AB43)+E43</f>
        <v>31</v>
      </c>
      <c r="Y43" s="72">
        <v>2</v>
      </c>
      <c r="Z43" s="72">
        <v>0</v>
      </c>
      <c r="AA43" s="72">
        <v>10</v>
      </c>
      <c r="AB43" s="72">
        <v>0</v>
      </c>
      <c r="AC43" s="72">
        <v>3</v>
      </c>
      <c r="AD43" s="70" t="s">
        <v>41</v>
      </c>
      <c r="AE43" s="73">
        <f t="shared" si="5"/>
        <v>8</v>
      </c>
      <c r="AF43" s="72">
        <v>7</v>
      </c>
      <c r="AG43" s="72">
        <v>0</v>
      </c>
      <c r="AH43" s="72">
        <v>1</v>
      </c>
      <c r="AI43" s="72">
        <v>44</v>
      </c>
      <c r="AJ43" s="72">
        <v>7</v>
      </c>
      <c r="AK43" s="74">
        <v>488</v>
      </c>
      <c r="AL43" s="72">
        <v>50</v>
      </c>
      <c r="AM43" s="36">
        <v>0.758893280632411</v>
      </c>
      <c r="AN43" s="36">
        <f aca="true" t="shared" si="36" ref="AN43:AN48">(AL43/(C43+H43+L43+P43+U43+V43+W43+Y43+AC43))*100</f>
        <v>11.160714285714286</v>
      </c>
      <c r="AO43" s="37">
        <f aca="true" t="shared" si="37" ref="AO43:AO54">(P43/AK43)*100</f>
        <v>1.8442622950819672</v>
      </c>
      <c r="AP43" s="37">
        <v>2.459016393442623</v>
      </c>
      <c r="AQ43" s="70" t="s">
        <v>41</v>
      </c>
      <c r="AR43" s="36">
        <v>0.34413965087281795</v>
      </c>
      <c r="AS43" s="36">
        <v>0.6309226932668329</v>
      </c>
      <c r="AT43" s="36">
        <v>0.02493765586034913</v>
      </c>
      <c r="AU43" s="36">
        <v>0.28328611898017</v>
      </c>
      <c r="AV43" s="36">
        <v>0.5439093484419264</v>
      </c>
      <c r="AW43" s="36">
        <v>0.17280453257790368</v>
      </c>
      <c r="AX43" s="70" t="s">
        <v>41</v>
      </c>
      <c r="AY43" s="36">
        <v>0.2604166666666667</v>
      </c>
      <c r="AZ43" s="36">
        <v>0.6588541666666666</v>
      </c>
      <c r="BA43" s="36">
        <v>0.08072916666666667</v>
      </c>
      <c r="BB43" s="36">
        <v>0.6551724137931034</v>
      </c>
      <c r="BC43" s="36">
        <v>0.3448275862068966</v>
      </c>
      <c r="BD43" s="36">
        <v>0</v>
      </c>
    </row>
    <row r="44" spans="1:56" s="21" customFormat="1" ht="12">
      <c r="A44" s="30" t="s">
        <v>42</v>
      </c>
      <c r="B44" s="31" t="s">
        <v>43</v>
      </c>
      <c r="C44" s="32">
        <f aca="true" t="shared" si="38" ref="C44:C54">SUM(D44:G44)</f>
        <v>157</v>
      </c>
      <c r="D44" s="33">
        <v>115</v>
      </c>
      <c r="E44" s="33">
        <v>21</v>
      </c>
      <c r="F44" s="33">
        <v>21</v>
      </c>
      <c r="G44" s="33">
        <v>0</v>
      </c>
      <c r="H44" s="34">
        <f t="shared" si="33"/>
        <v>163</v>
      </c>
      <c r="I44" s="33">
        <v>104</v>
      </c>
      <c r="J44" s="33">
        <v>59</v>
      </c>
      <c r="K44" s="31" t="s">
        <v>43</v>
      </c>
      <c r="L44" s="33">
        <v>18</v>
      </c>
      <c r="M44" s="33">
        <v>10</v>
      </c>
      <c r="N44" s="33">
        <v>7</v>
      </c>
      <c r="O44" s="33">
        <v>1</v>
      </c>
      <c r="P44" s="33">
        <v>3</v>
      </c>
      <c r="Q44" s="33">
        <v>2</v>
      </c>
      <c r="R44" s="33">
        <v>1</v>
      </c>
      <c r="S44" s="33">
        <v>0</v>
      </c>
      <c r="T44" s="31" t="s">
        <v>43</v>
      </c>
      <c r="U44" s="33">
        <v>4</v>
      </c>
      <c r="V44" s="33">
        <v>12</v>
      </c>
      <c r="W44" s="34">
        <f t="shared" si="34"/>
        <v>47</v>
      </c>
      <c r="X44" s="34">
        <f t="shared" si="35"/>
        <v>70</v>
      </c>
      <c r="Y44" s="33">
        <v>2</v>
      </c>
      <c r="Z44" s="33">
        <v>26</v>
      </c>
      <c r="AA44" s="33">
        <v>20</v>
      </c>
      <c r="AB44" s="33">
        <v>1</v>
      </c>
      <c r="AC44" s="33">
        <v>2</v>
      </c>
      <c r="AD44" s="31" t="s">
        <v>43</v>
      </c>
      <c r="AE44" s="34">
        <f t="shared" si="5"/>
        <v>22</v>
      </c>
      <c r="AF44" s="33">
        <v>22</v>
      </c>
      <c r="AG44" s="33">
        <v>0</v>
      </c>
      <c r="AH44" s="33">
        <v>0</v>
      </c>
      <c r="AI44" s="33">
        <v>14</v>
      </c>
      <c r="AJ44" s="33">
        <v>73</v>
      </c>
      <c r="AK44" s="35">
        <v>496</v>
      </c>
      <c r="AL44" s="33">
        <v>59</v>
      </c>
      <c r="AM44" s="36">
        <v>0.6380368098159509</v>
      </c>
      <c r="AN44" s="36">
        <f t="shared" si="36"/>
        <v>14.460784313725492</v>
      </c>
      <c r="AO44" s="37">
        <f t="shared" si="37"/>
        <v>0.6048387096774194</v>
      </c>
      <c r="AP44" s="37">
        <v>9.879032258064516</v>
      </c>
      <c r="AQ44" s="31" t="s">
        <v>43</v>
      </c>
      <c r="AR44" s="36">
        <v>0.42779291553133514</v>
      </c>
      <c r="AS44" s="36">
        <v>0.444141689373297</v>
      </c>
      <c r="AT44" s="36">
        <v>0.12806539509536785</v>
      </c>
      <c r="AU44" s="36">
        <v>0.4136690647482014</v>
      </c>
      <c r="AV44" s="36">
        <v>0.37410071942446044</v>
      </c>
      <c r="AW44" s="36">
        <v>0.21223021582733814</v>
      </c>
      <c r="AX44" s="31" t="s">
        <v>43</v>
      </c>
      <c r="AY44" s="36">
        <v>0.33045977011494254</v>
      </c>
      <c r="AZ44" s="36">
        <v>0.46839080459770116</v>
      </c>
      <c r="BA44" s="36">
        <v>0.20114942528735633</v>
      </c>
      <c r="BB44" s="36">
        <v>0.31343283582089554</v>
      </c>
      <c r="BC44" s="36">
        <v>0.29850746268656714</v>
      </c>
      <c r="BD44" s="36">
        <v>0.3880597014925373</v>
      </c>
    </row>
    <row r="45" spans="1:56" s="21" customFormat="1" ht="12">
      <c r="A45" s="30" t="s">
        <v>44</v>
      </c>
      <c r="B45" s="31" t="s">
        <v>45</v>
      </c>
      <c r="C45" s="32">
        <f t="shared" si="38"/>
        <v>193</v>
      </c>
      <c r="D45" s="33">
        <v>155</v>
      </c>
      <c r="E45" s="33">
        <v>19</v>
      </c>
      <c r="F45" s="33">
        <v>18</v>
      </c>
      <c r="G45" s="33">
        <v>1</v>
      </c>
      <c r="H45" s="34">
        <f t="shared" si="33"/>
        <v>152</v>
      </c>
      <c r="I45" s="33">
        <v>99</v>
      </c>
      <c r="J45" s="33">
        <v>53</v>
      </c>
      <c r="K45" s="31" t="s">
        <v>45</v>
      </c>
      <c r="L45" s="33">
        <v>25</v>
      </c>
      <c r="M45" s="33">
        <v>22</v>
      </c>
      <c r="N45" s="33">
        <v>1</v>
      </c>
      <c r="O45" s="33">
        <v>2</v>
      </c>
      <c r="P45" s="33">
        <v>2</v>
      </c>
      <c r="Q45" s="33">
        <v>2</v>
      </c>
      <c r="R45" s="33">
        <v>0</v>
      </c>
      <c r="S45" s="33">
        <v>0</v>
      </c>
      <c r="T45" s="31" t="s">
        <v>45</v>
      </c>
      <c r="U45" s="33">
        <v>3</v>
      </c>
      <c r="V45" s="33">
        <v>6</v>
      </c>
      <c r="W45" s="34">
        <f t="shared" si="34"/>
        <v>15</v>
      </c>
      <c r="X45" s="34">
        <f t="shared" si="35"/>
        <v>36</v>
      </c>
      <c r="Y45" s="33">
        <v>2</v>
      </c>
      <c r="Z45" s="33">
        <v>3</v>
      </c>
      <c r="AA45" s="33">
        <v>12</v>
      </c>
      <c r="AB45" s="33">
        <v>0</v>
      </c>
      <c r="AC45" s="33">
        <v>3</v>
      </c>
      <c r="AD45" s="31" t="s">
        <v>45</v>
      </c>
      <c r="AE45" s="34">
        <f t="shared" si="5"/>
        <v>5</v>
      </c>
      <c r="AF45" s="33">
        <v>5</v>
      </c>
      <c r="AG45" s="33">
        <v>0</v>
      </c>
      <c r="AH45" s="33">
        <v>0</v>
      </c>
      <c r="AI45" s="33">
        <v>32</v>
      </c>
      <c r="AJ45" s="33">
        <v>0</v>
      </c>
      <c r="AK45" s="35">
        <v>419</v>
      </c>
      <c r="AL45" s="33">
        <v>76</v>
      </c>
      <c r="AM45" s="36">
        <v>0.6513157894736842</v>
      </c>
      <c r="AN45" s="36">
        <f t="shared" si="36"/>
        <v>18.952618453865338</v>
      </c>
      <c r="AO45" s="37">
        <f t="shared" si="37"/>
        <v>0.47732696897374705</v>
      </c>
      <c r="AP45" s="37">
        <v>4.05727923627685</v>
      </c>
      <c r="AQ45" s="31" t="s">
        <v>45</v>
      </c>
      <c r="AR45" s="36">
        <v>0.5361111111111111</v>
      </c>
      <c r="AS45" s="36">
        <v>0.4222222222222222</v>
      </c>
      <c r="AT45" s="36">
        <v>0.041666666666666664</v>
      </c>
      <c r="AU45" s="36">
        <v>0.504885993485342</v>
      </c>
      <c r="AV45" s="36">
        <v>0.32247557003257327</v>
      </c>
      <c r="AW45" s="36">
        <v>0.17263843648208468</v>
      </c>
      <c r="AX45" s="31" t="s">
        <v>45</v>
      </c>
      <c r="AY45" s="36">
        <v>0.4518950437317784</v>
      </c>
      <c r="AZ45" s="36">
        <v>0.44314868804664725</v>
      </c>
      <c r="BA45" s="36">
        <v>0.10495626822157435</v>
      </c>
      <c r="BB45" s="36">
        <v>0.5588235294117647</v>
      </c>
      <c r="BC45" s="36">
        <v>0.35294117647058826</v>
      </c>
      <c r="BD45" s="36">
        <v>0.08823529411764706</v>
      </c>
    </row>
    <row r="46" spans="1:56" s="21" customFormat="1" ht="12">
      <c r="A46" s="30" t="s">
        <v>42</v>
      </c>
      <c r="B46" s="31" t="s">
        <v>46</v>
      </c>
      <c r="C46" s="32">
        <f t="shared" si="38"/>
        <v>224</v>
      </c>
      <c r="D46" s="33">
        <v>114</v>
      </c>
      <c r="E46" s="33">
        <v>55</v>
      </c>
      <c r="F46" s="33">
        <v>52</v>
      </c>
      <c r="G46" s="33">
        <v>3</v>
      </c>
      <c r="H46" s="34">
        <f t="shared" si="33"/>
        <v>215</v>
      </c>
      <c r="I46" s="33">
        <v>118</v>
      </c>
      <c r="J46" s="33">
        <v>97</v>
      </c>
      <c r="K46" s="31" t="s">
        <v>46</v>
      </c>
      <c r="L46" s="33">
        <v>20</v>
      </c>
      <c r="M46" s="33"/>
      <c r="N46" s="33"/>
      <c r="O46" s="33">
        <v>20</v>
      </c>
      <c r="P46" s="33">
        <v>2</v>
      </c>
      <c r="Q46" s="33"/>
      <c r="R46" s="33"/>
      <c r="S46" s="33">
        <v>2</v>
      </c>
      <c r="T46" s="31" t="s">
        <v>46</v>
      </c>
      <c r="U46" s="33">
        <v>19</v>
      </c>
      <c r="V46" s="33">
        <v>6</v>
      </c>
      <c r="W46" s="34">
        <f t="shared" si="34"/>
        <v>17</v>
      </c>
      <c r="X46" s="34">
        <f t="shared" si="35"/>
        <v>75</v>
      </c>
      <c r="Y46" s="33">
        <v>3</v>
      </c>
      <c r="Z46" s="33">
        <v>0</v>
      </c>
      <c r="AA46" s="33">
        <v>16</v>
      </c>
      <c r="AB46" s="33">
        <v>1</v>
      </c>
      <c r="AC46" s="33">
        <v>4</v>
      </c>
      <c r="AD46" s="31" t="s">
        <v>46</v>
      </c>
      <c r="AE46" s="34">
        <f t="shared" si="5"/>
        <v>0</v>
      </c>
      <c r="AF46" s="33">
        <v>0</v>
      </c>
      <c r="AG46" s="33">
        <v>0</v>
      </c>
      <c r="AH46" s="33">
        <v>0</v>
      </c>
      <c r="AI46" s="33">
        <v>45</v>
      </c>
      <c r="AJ46" s="33">
        <v>0</v>
      </c>
      <c r="AK46" s="35">
        <v>500</v>
      </c>
      <c r="AL46" s="33">
        <v>112</v>
      </c>
      <c r="AM46" s="36">
        <v>0.5488372093023256</v>
      </c>
      <c r="AN46" s="36">
        <f t="shared" si="36"/>
        <v>21.96078431372549</v>
      </c>
      <c r="AO46" s="37">
        <f t="shared" si="37"/>
        <v>0.4</v>
      </c>
      <c r="AP46" s="37">
        <v>4</v>
      </c>
      <c r="AQ46" s="31" t="s">
        <v>46</v>
      </c>
      <c r="AR46" s="36">
        <v>0.49122807017543857</v>
      </c>
      <c r="AS46" s="36">
        <v>0.47149122807017546</v>
      </c>
      <c r="AT46" s="36">
        <v>0.03728070175438596</v>
      </c>
      <c r="AU46" s="36">
        <v>0.3465045592705167</v>
      </c>
      <c r="AV46" s="36">
        <v>0.3586626139817629</v>
      </c>
      <c r="AW46" s="36">
        <v>0.2948328267477204</v>
      </c>
      <c r="AX46" s="31" t="s">
        <v>46</v>
      </c>
      <c r="AY46" s="36">
        <v>0.28217821782178215</v>
      </c>
      <c r="AZ46" s="36">
        <v>0.5321782178217822</v>
      </c>
      <c r="BA46" s="36">
        <v>0.18564356435643564</v>
      </c>
      <c r="BB46" s="36">
        <v>0.7746478873239436</v>
      </c>
      <c r="BC46" s="36">
        <v>0.22535211267605634</v>
      </c>
      <c r="BD46" s="36">
        <v>0</v>
      </c>
    </row>
    <row r="47" spans="1:56" s="84" customFormat="1" ht="12">
      <c r="A47" s="76" t="s">
        <v>42</v>
      </c>
      <c r="B47" s="77" t="s">
        <v>47</v>
      </c>
      <c r="C47" s="78">
        <f t="shared" si="38"/>
        <v>190</v>
      </c>
      <c r="D47" s="79">
        <v>128</v>
      </c>
      <c r="E47" s="79">
        <v>31</v>
      </c>
      <c r="F47" s="79">
        <v>28</v>
      </c>
      <c r="G47" s="79">
        <v>3</v>
      </c>
      <c r="H47" s="80">
        <f t="shared" si="33"/>
        <v>183</v>
      </c>
      <c r="I47" s="79">
        <v>116</v>
      </c>
      <c r="J47" s="79">
        <v>67</v>
      </c>
      <c r="K47" s="77" t="s">
        <v>47</v>
      </c>
      <c r="L47" s="79">
        <v>41</v>
      </c>
      <c r="M47" s="79"/>
      <c r="N47" s="79"/>
      <c r="O47" s="79">
        <v>41</v>
      </c>
      <c r="P47" s="79">
        <v>3</v>
      </c>
      <c r="Q47" s="79"/>
      <c r="R47" s="79"/>
      <c r="S47" s="79">
        <v>3</v>
      </c>
      <c r="T47" s="77" t="s">
        <v>47</v>
      </c>
      <c r="U47" s="79">
        <v>11</v>
      </c>
      <c r="V47" s="79">
        <v>1</v>
      </c>
      <c r="W47" s="80">
        <f t="shared" si="34"/>
        <v>16</v>
      </c>
      <c r="X47" s="80">
        <f t="shared" si="35"/>
        <v>48</v>
      </c>
      <c r="Y47" s="79">
        <v>1</v>
      </c>
      <c r="Z47" s="79">
        <v>1</v>
      </c>
      <c r="AA47" s="79">
        <v>14</v>
      </c>
      <c r="AB47" s="79">
        <v>1</v>
      </c>
      <c r="AC47" s="79">
        <v>3</v>
      </c>
      <c r="AD47" s="77" t="s">
        <v>47</v>
      </c>
      <c r="AE47" s="80">
        <f t="shared" si="5"/>
        <v>2</v>
      </c>
      <c r="AF47" s="79">
        <v>0</v>
      </c>
      <c r="AG47" s="79">
        <v>0</v>
      </c>
      <c r="AH47" s="79">
        <v>2</v>
      </c>
      <c r="AI47" s="79">
        <v>56</v>
      </c>
      <c r="AJ47" s="79">
        <v>19</v>
      </c>
      <c r="AK47" s="81">
        <v>495</v>
      </c>
      <c r="AL47" s="79">
        <v>49</v>
      </c>
      <c r="AM47" s="82">
        <v>0.6338797814207651</v>
      </c>
      <c r="AN47" s="82">
        <f t="shared" si="36"/>
        <v>10.913140311804009</v>
      </c>
      <c r="AO47" s="83">
        <f t="shared" si="37"/>
        <v>0.6060606060606061</v>
      </c>
      <c r="AP47" s="83">
        <v>3.4343434343434343</v>
      </c>
      <c r="AQ47" s="77" t="s">
        <v>47</v>
      </c>
      <c r="AR47" s="82">
        <v>0.4884318766066838</v>
      </c>
      <c r="AS47" s="82">
        <v>0.4704370179948586</v>
      </c>
      <c r="AT47" s="82">
        <v>0.04113110539845758</v>
      </c>
      <c r="AU47" s="82">
        <v>0.4115755627009646</v>
      </c>
      <c r="AV47" s="82">
        <v>0.3729903536977492</v>
      </c>
      <c r="AW47" s="82">
        <v>0.21543408360128619</v>
      </c>
      <c r="AX47" s="77" t="s">
        <v>47</v>
      </c>
      <c r="AY47" s="82">
        <v>0.3565459610027855</v>
      </c>
      <c r="AZ47" s="82">
        <v>0.5097493036211699</v>
      </c>
      <c r="BA47" s="82">
        <v>0.13370473537604458</v>
      </c>
      <c r="BB47" s="82">
        <v>0.6739130434782609</v>
      </c>
      <c r="BC47" s="82">
        <v>0.30434782608695654</v>
      </c>
      <c r="BD47" s="82">
        <v>0.021739130434782608</v>
      </c>
    </row>
    <row r="48" spans="1:56" s="84" customFormat="1" ht="12">
      <c r="A48" s="76" t="s">
        <v>42</v>
      </c>
      <c r="B48" s="77" t="s">
        <v>47</v>
      </c>
      <c r="C48" s="78">
        <f t="shared" si="38"/>
        <v>171</v>
      </c>
      <c r="D48" s="79">
        <v>127</v>
      </c>
      <c r="E48" s="79">
        <v>22</v>
      </c>
      <c r="F48" s="79">
        <v>20</v>
      </c>
      <c r="G48" s="79">
        <v>2</v>
      </c>
      <c r="H48" s="80">
        <f t="shared" si="33"/>
        <v>167</v>
      </c>
      <c r="I48" s="79">
        <v>110</v>
      </c>
      <c r="J48" s="79">
        <v>57</v>
      </c>
      <c r="K48" s="77" t="s">
        <v>47</v>
      </c>
      <c r="L48" s="79">
        <v>47</v>
      </c>
      <c r="M48" s="79">
        <v>37</v>
      </c>
      <c r="N48" s="79">
        <v>8</v>
      </c>
      <c r="O48" s="79">
        <v>2</v>
      </c>
      <c r="P48" s="79">
        <v>3</v>
      </c>
      <c r="Q48" s="79">
        <v>2</v>
      </c>
      <c r="R48" s="79">
        <v>1</v>
      </c>
      <c r="S48" s="79">
        <v>0</v>
      </c>
      <c r="T48" s="77" t="s">
        <v>47</v>
      </c>
      <c r="U48" s="79">
        <v>15</v>
      </c>
      <c r="V48" s="79">
        <v>4</v>
      </c>
      <c r="W48" s="80">
        <f t="shared" si="34"/>
        <v>23</v>
      </c>
      <c r="X48" s="80">
        <f t="shared" si="35"/>
        <v>45</v>
      </c>
      <c r="Y48" s="79">
        <v>0</v>
      </c>
      <c r="Z48" s="79">
        <v>1</v>
      </c>
      <c r="AA48" s="79">
        <v>20</v>
      </c>
      <c r="AB48" s="79">
        <v>2</v>
      </c>
      <c r="AC48" s="79">
        <v>2</v>
      </c>
      <c r="AD48" s="77" t="s">
        <v>47</v>
      </c>
      <c r="AE48" s="80">
        <f t="shared" si="5"/>
        <v>37</v>
      </c>
      <c r="AF48" s="79">
        <v>22</v>
      </c>
      <c r="AG48" s="79">
        <v>0</v>
      </c>
      <c r="AH48" s="79">
        <v>15</v>
      </c>
      <c r="AI48" s="79">
        <v>30</v>
      </c>
      <c r="AJ48" s="79">
        <v>15</v>
      </c>
      <c r="AK48" s="81">
        <v>492</v>
      </c>
      <c r="AL48" s="79">
        <v>69</v>
      </c>
      <c r="AM48" s="82">
        <v>0.6586826347305389</v>
      </c>
      <c r="AN48" s="82">
        <f t="shared" si="36"/>
        <v>15.972222222222221</v>
      </c>
      <c r="AO48" s="83">
        <f t="shared" si="37"/>
        <v>0.6097560975609756</v>
      </c>
      <c r="AP48" s="83">
        <v>4.67479674796748</v>
      </c>
      <c r="AQ48" s="77" t="s">
        <v>47</v>
      </c>
      <c r="AR48" s="82">
        <v>0.47368421052631576</v>
      </c>
      <c r="AS48" s="82">
        <v>0.4626038781163435</v>
      </c>
      <c r="AT48" s="82">
        <v>0.06371191135734072</v>
      </c>
      <c r="AU48" s="82">
        <v>0.43197278911564624</v>
      </c>
      <c r="AV48" s="82">
        <v>0.3741496598639456</v>
      </c>
      <c r="AW48" s="82">
        <v>0.19387755102040816</v>
      </c>
      <c r="AX48" s="77" t="s">
        <v>47</v>
      </c>
      <c r="AY48" s="82">
        <v>0.3746312684365782</v>
      </c>
      <c r="AZ48" s="82">
        <v>0.49262536873156343</v>
      </c>
      <c r="BA48" s="82">
        <v>0.13274336283185842</v>
      </c>
      <c r="BB48" s="82">
        <v>0.5116279069767442</v>
      </c>
      <c r="BC48" s="82">
        <v>0.46511627906976744</v>
      </c>
      <c r="BD48" s="82">
        <v>0.023255813953488372</v>
      </c>
    </row>
    <row r="49" spans="1:56" s="94" customFormat="1" ht="12">
      <c r="A49" s="85" t="s">
        <v>42</v>
      </c>
      <c r="B49" s="86" t="s">
        <v>47</v>
      </c>
      <c r="C49" s="87">
        <f aca="true" t="shared" si="39" ref="C49:L49">AVERAGE(C47:C48)</f>
        <v>180.5</v>
      </c>
      <c r="D49" s="88">
        <f t="shared" si="39"/>
        <v>127.5</v>
      </c>
      <c r="E49" s="88">
        <f t="shared" si="39"/>
        <v>26.5</v>
      </c>
      <c r="F49" s="88">
        <f t="shared" si="39"/>
        <v>24</v>
      </c>
      <c r="G49" s="88">
        <f t="shared" si="39"/>
        <v>2.5</v>
      </c>
      <c r="H49" s="88">
        <f t="shared" si="39"/>
        <v>175</v>
      </c>
      <c r="I49" s="88">
        <f t="shared" si="39"/>
        <v>113</v>
      </c>
      <c r="J49" s="88">
        <f t="shared" si="39"/>
        <v>62</v>
      </c>
      <c r="K49" s="86" t="s">
        <v>47</v>
      </c>
      <c r="L49" s="88">
        <f t="shared" si="39"/>
        <v>44</v>
      </c>
      <c r="M49" s="89"/>
      <c r="N49" s="89"/>
      <c r="O49" s="89"/>
      <c r="P49" s="88">
        <f>AVERAGE(P47:P48)</f>
        <v>3</v>
      </c>
      <c r="Q49" s="89"/>
      <c r="R49" s="89"/>
      <c r="S49" s="89"/>
      <c r="T49" s="86" t="s">
        <v>47</v>
      </c>
      <c r="U49" s="88">
        <f aca="true" t="shared" si="40" ref="U49:AJ49">AVERAGE(U47:U48)</f>
        <v>13</v>
      </c>
      <c r="V49" s="88">
        <f t="shared" si="40"/>
        <v>2.5</v>
      </c>
      <c r="W49" s="88">
        <f t="shared" si="40"/>
        <v>19.5</v>
      </c>
      <c r="X49" s="88">
        <f t="shared" si="40"/>
        <v>46.5</v>
      </c>
      <c r="Y49" s="88">
        <f t="shared" si="40"/>
        <v>0.5</v>
      </c>
      <c r="Z49" s="88">
        <f t="shared" si="40"/>
        <v>1</v>
      </c>
      <c r="AA49" s="88">
        <f t="shared" si="40"/>
        <v>17</v>
      </c>
      <c r="AB49" s="88">
        <f t="shared" si="40"/>
        <v>1.5</v>
      </c>
      <c r="AC49" s="88">
        <f t="shared" si="40"/>
        <v>2.5</v>
      </c>
      <c r="AD49" s="86" t="s">
        <v>47</v>
      </c>
      <c r="AE49" s="88">
        <f t="shared" si="40"/>
        <v>19.5</v>
      </c>
      <c r="AF49" s="88">
        <f t="shared" si="40"/>
        <v>11</v>
      </c>
      <c r="AG49" s="88">
        <f t="shared" si="40"/>
        <v>0</v>
      </c>
      <c r="AH49" s="88">
        <f t="shared" si="40"/>
        <v>8.5</v>
      </c>
      <c r="AI49" s="88">
        <f t="shared" si="40"/>
        <v>43</v>
      </c>
      <c r="AJ49" s="88">
        <f t="shared" si="40"/>
        <v>17</v>
      </c>
      <c r="AK49" s="90"/>
      <c r="AL49" s="88">
        <f>AVERAGE(AL47:AL48)</f>
        <v>59</v>
      </c>
      <c r="AM49" s="91">
        <f>AVERAGE(AM47:AM48)</f>
        <v>0.6462812080756519</v>
      </c>
      <c r="AN49" s="91">
        <f>AVERAGE(AN47:AN48)</f>
        <v>13.442681267013114</v>
      </c>
      <c r="AO49" s="92">
        <f>AVERAGE(AO47:AO48)</f>
        <v>0.6079083518107908</v>
      </c>
      <c r="AP49" s="92">
        <f>AVERAGE(AP47:AP48)</f>
        <v>4.0545700911554565</v>
      </c>
      <c r="AQ49" s="86" t="s">
        <v>47</v>
      </c>
      <c r="AR49" s="93">
        <v>0.48133333333333334</v>
      </c>
      <c r="AS49" s="93">
        <v>0.4666666666666667</v>
      </c>
      <c r="AT49" s="93">
        <v>0.052</v>
      </c>
      <c r="AU49" s="93">
        <v>0.4214876033057851</v>
      </c>
      <c r="AV49" s="93">
        <v>0.37355371900826445</v>
      </c>
      <c r="AW49" s="93">
        <v>0.2049586776859504</v>
      </c>
      <c r="AX49" s="86" t="s">
        <v>47</v>
      </c>
      <c r="AY49" s="93">
        <v>0.3653295128939828</v>
      </c>
      <c r="AZ49" s="93">
        <v>0.501432664756447</v>
      </c>
      <c r="BA49" s="93">
        <v>0.1332378223495702</v>
      </c>
      <c r="BB49" s="93">
        <v>0.5955056179775281</v>
      </c>
      <c r="BC49" s="93">
        <v>0.38202247191011235</v>
      </c>
      <c r="BD49" s="93">
        <v>0.02247191011235955</v>
      </c>
    </row>
    <row r="50" spans="1:56" s="84" customFormat="1" ht="12">
      <c r="A50" s="76" t="s">
        <v>42</v>
      </c>
      <c r="B50" s="77" t="s">
        <v>48</v>
      </c>
      <c r="C50" s="78">
        <f t="shared" si="38"/>
        <v>166</v>
      </c>
      <c r="D50" s="79">
        <v>126</v>
      </c>
      <c r="E50" s="79">
        <v>20</v>
      </c>
      <c r="F50" s="79">
        <v>19</v>
      </c>
      <c r="G50" s="79">
        <v>1</v>
      </c>
      <c r="H50" s="80">
        <f t="shared" si="33"/>
        <v>245</v>
      </c>
      <c r="I50" s="79">
        <v>146</v>
      </c>
      <c r="J50" s="79">
        <v>99</v>
      </c>
      <c r="K50" s="77" t="s">
        <v>48</v>
      </c>
      <c r="L50" s="79">
        <v>41</v>
      </c>
      <c r="M50" s="79"/>
      <c r="N50" s="79"/>
      <c r="O50" s="79">
        <v>41</v>
      </c>
      <c r="P50" s="79">
        <v>1</v>
      </c>
      <c r="Q50" s="79"/>
      <c r="R50" s="79"/>
      <c r="S50" s="79">
        <v>1</v>
      </c>
      <c r="T50" s="77" t="s">
        <v>48</v>
      </c>
      <c r="U50" s="79">
        <v>9</v>
      </c>
      <c r="V50" s="79">
        <v>1</v>
      </c>
      <c r="W50" s="80">
        <f t="shared" si="34"/>
        <v>5</v>
      </c>
      <c r="X50" s="80">
        <f>SUM(Y50:AB50)+E50</f>
        <v>31</v>
      </c>
      <c r="Y50" s="79">
        <v>6</v>
      </c>
      <c r="Z50" s="79">
        <v>2</v>
      </c>
      <c r="AA50" s="79">
        <v>2</v>
      </c>
      <c r="AB50" s="79">
        <v>1</v>
      </c>
      <c r="AC50" s="79">
        <v>2</v>
      </c>
      <c r="AD50" s="77" t="s">
        <v>48</v>
      </c>
      <c r="AE50" s="80">
        <f t="shared" si="5"/>
        <v>0</v>
      </c>
      <c r="AF50" s="79">
        <v>0</v>
      </c>
      <c r="AG50" s="79">
        <v>0</v>
      </c>
      <c r="AH50" s="79">
        <v>0</v>
      </c>
      <c r="AI50" s="79">
        <v>37</v>
      </c>
      <c r="AJ50" s="79">
        <v>7</v>
      </c>
      <c r="AK50" s="81">
        <v>500</v>
      </c>
      <c r="AL50" s="79">
        <v>43</v>
      </c>
      <c r="AM50" s="82">
        <v>0.5959183673469388</v>
      </c>
      <c r="AN50" s="82">
        <f>(AL50/(C50+H50+L50+P50+U50+V50+W50+Y50+AC50))*100</f>
        <v>9.033613445378151</v>
      </c>
      <c r="AO50" s="83">
        <f t="shared" si="37"/>
        <v>0.2</v>
      </c>
      <c r="AP50" s="83">
        <v>2.1999999999999997</v>
      </c>
      <c r="AQ50" s="77" t="s">
        <v>49</v>
      </c>
      <c r="AR50" s="82">
        <v>0.39903846153846156</v>
      </c>
      <c r="AS50" s="82">
        <v>0.5889423076923077</v>
      </c>
      <c r="AT50" s="82">
        <v>0.01201923076923077</v>
      </c>
      <c r="AU50" s="82">
        <v>0.33962264150943394</v>
      </c>
      <c r="AV50" s="82">
        <v>0.3935309973045822</v>
      </c>
      <c r="AW50" s="82">
        <v>0.2668463611859838</v>
      </c>
      <c r="AX50" s="77" t="s">
        <v>50</v>
      </c>
      <c r="AY50" s="82">
        <v>0.31343283582089554</v>
      </c>
      <c r="AZ50" s="82">
        <v>0.6094527363184079</v>
      </c>
      <c r="BA50" s="82">
        <v>0.07711442786069651</v>
      </c>
      <c r="BB50" s="82">
        <v>0.8333333333333334</v>
      </c>
      <c r="BC50" s="82">
        <v>0.08333333333333333</v>
      </c>
      <c r="BD50" s="82">
        <v>0.08333333333333333</v>
      </c>
    </row>
    <row r="51" spans="1:56" s="84" customFormat="1" ht="12">
      <c r="A51" s="76" t="s">
        <v>42</v>
      </c>
      <c r="B51" s="77" t="s">
        <v>51</v>
      </c>
      <c r="C51" s="78">
        <f t="shared" si="38"/>
        <v>172</v>
      </c>
      <c r="D51" s="79">
        <v>126</v>
      </c>
      <c r="E51" s="79">
        <v>23</v>
      </c>
      <c r="F51" s="79">
        <v>23</v>
      </c>
      <c r="G51" s="79">
        <v>0</v>
      </c>
      <c r="H51" s="80">
        <f t="shared" si="33"/>
        <v>204</v>
      </c>
      <c r="I51" s="79">
        <v>142</v>
      </c>
      <c r="J51" s="79">
        <v>62</v>
      </c>
      <c r="K51" s="77" t="s">
        <v>51</v>
      </c>
      <c r="L51" s="79">
        <v>49</v>
      </c>
      <c r="M51" s="79">
        <v>31</v>
      </c>
      <c r="N51" s="79">
        <v>16</v>
      </c>
      <c r="O51" s="79">
        <v>2</v>
      </c>
      <c r="P51" s="79">
        <v>2</v>
      </c>
      <c r="Q51" s="79">
        <v>2</v>
      </c>
      <c r="R51" s="79">
        <v>0</v>
      </c>
      <c r="S51" s="79">
        <v>0</v>
      </c>
      <c r="T51" s="77" t="s">
        <v>51</v>
      </c>
      <c r="U51" s="79">
        <v>6</v>
      </c>
      <c r="V51" s="79">
        <v>5</v>
      </c>
      <c r="W51" s="80">
        <f t="shared" si="34"/>
        <v>17</v>
      </c>
      <c r="X51" s="80">
        <f>SUM(Y51:AB51)+E51</f>
        <v>40</v>
      </c>
      <c r="Y51" s="79">
        <v>0</v>
      </c>
      <c r="Z51" s="79">
        <v>2</v>
      </c>
      <c r="AA51" s="79">
        <v>13</v>
      </c>
      <c r="AB51" s="79">
        <v>2</v>
      </c>
      <c r="AC51" s="79">
        <v>5</v>
      </c>
      <c r="AD51" s="77" t="s">
        <v>51</v>
      </c>
      <c r="AE51" s="80">
        <f t="shared" si="5"/>
        <v>19</v>
      </c>
      <c r="AF51" s="79">
        <v>4</v>
      </c>
      <c r="AG51" s="79">
        <v>0</v>
      </c>
      <c r="AH51" s="79">
        <v>15</v>
      </c>
      <c r="AI51" s="79">
        <v>29</v>
      </c>
      <c r="AJ51" s="79">
        <v>6</v>
      </c>
      <c r="AK51" s="81">
        <v>491</v>
      </c>
      <c r="AL51" s="79">
        <v>67</v>
      </c>
      <c r="AM51" s="82">
        <v>0.696078431372549</v>
      </c>
      <c r="AN51" s="82">
        <f>(AL51/(C51+H51+L51+P51+U51+V51+W51+Y51+AC51))*100</f>
        <v>14.565217391304348</v>
      </c>
      <c r="AO51" s="83">
        <f t="shared" si="37"/>
        <v>0.40733197556008144</v>
      </c>
      <c r="AP51" s="83">
        <v>3.462321792260693</v>
      </c>
      <c r="AQ51" s="77" t="s">
        <v>51</v>
      </c>
      <c r="AR51" s="82">
        <v>0.43765903307888043</v>
      </c>
      <c r="AS51" s="82">
        <v>0.5190839694656488</v>
      </c>
      <c r="AT51" s="82">
        <v>0.043256997455470736</v>
      </c>
      <c r="AU51" s="82">
        <v>0.38181818181818183</v>
      </c>
      <c r="AV51" s="82">
        <v>0.4303030303030303</v>
      </c>
      <c r="AW51" s="82">
        <v>0.18787878787878787</v>
      </c>
      <c r="AX51" s="77" t="s">
        <v>51</v>
      </c>
      <c r="AY51" s="82">
        <v>0.34054054054054056</v>
      </c>
      <c r="AZ51" s="82">
        <v>0.5513513513513514</v>
      </c>
      <c r="BA51" s="82">
        <v>0.10810810810810811</v>
      </c>
      <c r="BB51" s="82">
        <v>0.6052631578947368</v>
      </c>
      <c r="BC51" s="82">
        <v>0.34210526315789475</v>
      </c>
      <c r="BD51" s="82">
        <v>0.05263157894736842</v>
      </c>
    </row>
    <row r="52" spans="1:56" s="94" customFormat="1" ht="12">
      <c r="A52" s="85" t="s">
        <v>42</v>
      </c>
      <c r="B52" s="86" t="s">
        <v>51</v>
      </c>
      <c r="C52" s="87">
        <f aca="true" t="shared" si="41" ref="C52:L52">AVERAGE(C50:C51)</f>
        <v>169</v>
      </c>
      <c r="D52" s="88">
        <f t="shared" si="41"/>
        <v>126</v>
      </c>
      <c r="E52" s="88">
        <f t="shared" si="41"/>
        <v>21.5</v>
      </c>
      <c r="F52" s="88">
        <f t="shared" si="41"/>
        <v>21</v>
      </c>
      <c r="G52" s="88">
        <f t="shared" si="41"/>
        <v>0.5</v>
      </c>
      <c r="H52" s="88">
        <f t="shared" si="41"/>
        <v>224.5</v>
      </c>
      <c r="I52" s="88">
        <f t="shared" si="41"/>
        <v>144</v>
      </c>
      <c r="J52" s="88">
        <f t="shared" si="41"/>
        <v>80.5</v>
      </c>
      <c r="K52" s="86" t="s">
        <v>51</v>
      </c>
      <c r="L52" s="88">
        <f t="shared" si="41"/>
        <v>45</v>
      </c>
      <c r="M52" s="89"/>
      <c r="N52" s="89"/>
      <c r="O52" s="89"/>
      <c r="P52" s="88">
        <f>AVERAGE(P50:P51)</f>
        <v>1.5</v>
      </c>
      <c r="Q52" s="89"/>
      <c r="R52" s="89"/>
      <c r="S52" s="89"/>
      <c r="T52" s="86" t="s">
        <v>51</v>
      </c>
      <c r="U52" s="88">
        <f aca="true" t="shared" si="42" ref="U52:AJ52">AVERAGE(U50:U51)</f>
        <v>7.5</v>
      </c>
      <c r="V52" s="88">
        <f t="shared" si="42"/>
        <v>3</v>
      </c>
      <c r="W52" s="88">
        <f t="shared" si="42"/>
        <v>11</v>
      </c>
      <c r="X52" s="88">
        <f t="shared" si="42"/>
        <v>35.5</v>
      </c>
      <c r="Y52" s="88">
        <f t="shared" si="42"/>
        <v>3</v>
      </c>
      <c r="Z52" s="88">
        <f t="shared" si="42"/>
        <v>2</v>
      </c>
      <c r="AA52" s="88">
        <f t="shared" si="42"/>
        <v>7.5</v>
      </c>
      <c r="AB52" s="88">
        <f t="shared" si="42"/>
        <v>1.5</v>
      </c>
      <c r="AC52" s="88">
        <f t="shared" si="42"/>
        <v>3.5</v>
      </c>
      <c r="AD52" s="86" t="s">
        <v>51</v>
      </c>
      <c r="AE52" s="88">
        <f t="shared" si="42"/>
        <v>9.5</v>
      </c>
      <c r="AF52" s="88">
        <f t="shared" si="42"/>
        <v>2</v>
      </c>
      <c r="AG52" s="88">
        <f t="shared" si="42"/>
        <v>0</v>
      </c>
      <c r="AH52" s="88">
        <f t="shared" si="42"/>
        <v>7.5</v>
      </c>
      <c r="AI52" s="88">
        <f t="shared" si="42"/>
        <v>33</v>
      </c>
      <c r="AJ52" s="88">
        <f t="shared" si="42"/>
        <v>6.5</v>
      </c>
      <c r="AK52" s="90"/>
      <c r="AL52" s="88">
        <f>AVERAGE(AL50:AL51)</f>
        <v>55</v>
      </c>
      <c r="AM52" s="91">
        <f>AVERAGE(AM50:AM51)</f>
        <v>0.6459983993597439</v>
      </c>
      <c r="AN52" s="91">
        <f>AVERAGE(AN50:AN51)</f>
        <v>11.79941541834125</v>
      </c>
      <c r="AO52" s="92">
        <f>AVERAGE(AO50:AO51)</f>
        <v>0.3036659877800407</v>
      </c>
      <c r="AP52" s="92">
        <f>AVERAGE(AP50:AP51)</f>
        <v>2.8311608961303465</v>
      </c>
      <c r="AQ52" s="86" t="s">
        <v>51</v>
      </c>
      <c r="AR52" s="93">
        <v>0.4177997527812114</v>
      </c>
      <c r="AS52" s="93">
        <v>0.5550061804697157</v>
      </c>
      <c r="AT52" s="93">
        <v>0.027194066749072928</v>
      </c>
      <c r="AU52" s="93">
        <v>0.3594864479315264</v>
      </c>
      <c r="AV52" s="93">
        <v>0.4108416547788873</v>
      </c>
      <c r="AW52" s="93">
        <v>0.2296718972895863</v>
      </c>
      <c r="AX52" s="86" t="s">
        <v>51</v>
      </c>
      <c r="AY52" s="93">
        <v>0.32642487046632124</v>
      </c>
      <c r="AZ52" s="93">
        <v>0.5816062176165803</v>
      </c>
      <c r="BA52" s="93">
        <v>0.09196891191709844</v>
      </c>
      <c r="BB52" s="93">
        <v>0.6935483870967742</v>
      </c>
      <c r="BC52" s="93">
        <v>0.24193548387096775</v>
      </c>
      <c r="BD52" s="93">
        <v>0.06451612903225806</v>
      </c>
    </row>
    <row r="53" spans="1:56" s="21" customFormat="1" ht="12">
      <c r="A53" s="30" t="s">
        <v>52</v>
      </c>
      <c r="B53" s="95" t="s">
        <v>53</v>
      </c>
      <c r="C53" s="32">
        <f t="shared" si="38"/>
        <v>265</v>
      </c>
      <c r="D53" s="33">
        <v>111</v>
      </c>
      <c r="E53" s="33">
        <v>77</v>
      </c>
      <c r="F53" s="33">
        <v>69</v>
      </c>
      <c r="G53" s="33">
        <v>8</v>
      </c>
      <c r="H53" s="34">
        <f t="shared" si="33"/>
        <v>183</v>
      </c>
      <c r="I53" s="33">
        <v>126</v>
      </c>
      <c r="J53" s="33">
        <v>57</v>
      </c>
      <c r="K53" s="95" t="s">
        <v>53</v>
      </c>
      <c r="L53" s="33">
        <v>21</v>
      </c>
      <c r="M53" s="33"/>
      <c r="N53" s="33"/>
      <c r="O53" s="33">
        <v>21</v>
      </c>
      <c r="P53" s="33">
        <v>6</v>
      </c>
      <c r="Q53" s="33"/>
      <c r="R53" s="33"/>
      <c r="S53" s="33">
        <v>6</v>
      </c>
      <c r="T53" s="95" t="s">
        <v>53</v>
      </c>
      <c r="U53" s="33">
        <v>14</v>
      </c>
      <c r="V53" s="33">
        <v>0</v>
      </c>
      <c r="W53" s="34">
        <f t="shared" si="34"/>
        <v>9</v>
      </c>
      <c r="X53" s="34">
        <f>SUM(Y53:AB53)+E53</f>
        <v>91</v>
      </c>
      <c r="Y53" s="33">
        <v>5</v>
      </c>
      <c r="Z53" s="33">
        <v>4</v>
      </c>
      <c r="AA53" s="33">
        <v>5</v>
      </c>
      <c r="AB53" s="33">
        <v>0</v>
      </c>
      <c r="AC53" s="33">
        <v>8</v>
      </c>
      <c r="AD53" s="95" t="s">
        <v>53</v>
      </c>
      <c r="AE53" s="34">
        <f t="shared" si="5"/>
        <v>18</v>
      </c>
      <c r="AF53" s="33">
        <v>18</v>
      </c>
      <c r="AG53" s="33">
        <v>0</v>
      </c>
      <c r="AH53" s="33">
        <v>0</v>
      </c>
      <c r="AI53" s="33">
        <v>26</v>
      </c>
      <c r="AJ53" s="33">
        <v>3</v>
      </c>
      <c r="AK53" s="35">
        <v>481</v>
      </c>
      <c r="AL53" s="33">
        <v>85</v>
      </c>
      <c r="AM53" s="36">
        <v>0.6885245901639344</v>
      </c>
      <c r="AN53" s="36">
        <f>(AL53/(C53+H53+L53+P53+U53+V53+W53+Y53+AC53))*100</f>
        <v>16.634050880626223</v>
      </c>
      <c r="AO53" s="37">
        <f t="shared" si="37"/>
        <v>1.2474012474012475</v>
      </c>
      <c r="AP53" s="37">
        <v>2.9106029106029108</v>
      </c>
      <c r="AQ53" s="95" t="s">
        <v>53</v>
      </c>
      <c r="AR53" s="36">
        <v>0.5798687089715536</v>
      </c>
      <c r="AS53" s="36">
        <v>0.40043763676148797</v>
      </c>
      <c r="AT53" s="36">
        <v>0.019693654266958426</v>
      </c>
      <c r="AU53" s="36">
        <v>0.37755102040816324</v>
      </c>
      <c r="AV53" s="36">
        <v>0.42857142857142855</v>
      </c>
      <c r="AW53" s="36">
        <v>0.19387755102040816</v>
      </c>
      <c r="AX53" s="95" t="s">
        <v>53</v>
      </c>
      <c r="AY53" s="36">
        <v>0.2883116883116883</v>
      </c>
      <c r="AZ53" s="36">
        <v>0.4753246753246753</v>
      </c>
      <c r="BA53" s="36">
        <v>0.23636363636363636</v>
      </c>
      <c r="BB53" s="36">
        <v>0.8953488372093024</v>
      </c>
      <c r="BC53" s="36">
        <v>0.05813953488372093</v>
      </c>
      <c r="BD53" s="36">
        <v>0.046511627906976744</v>
      </c>
    </row>
    <row r="54" spans="1:56" s="21" customFormat="1" ht="12">
      <c r="A54" s="30" t="s">
        <v>52</v>
      </c>
      <c r="B54" s="96" t="s">
        <v>55</v>
      </c>
      <c r="C54" s="32">
        <f t="shared" si="38"/>
        <v>221</v>
      </c>
      <c r="D54" s="33">
        <v>123</v>
      </c>
      <c r="E54" s="33">
        <v>49</v>
      </c>
      <c r="F54" s="33">
        <v>48</v>
      </c>
      <c r="G54" s="33">
        <v>1</v>
      </c>
      <c r="H54" s="34">
        <f t="shared" si="33"/>
        <v>145</v>
      </c>
      <c r="I54" s="33">
        <v>107</v>
      </c>
      <c r="J54" s="33">
        <v>38</v>
      </c>
      <c r="K54" s="96" t="s">
        <v>54</v>
      </c>
      <c r="L54" s="33">
        <v>16</v>
      </c>
      <c r="M54" s="33"/>
      <c r="N54" s="33"/>
      <c r="O54" s="33">
        <v>16</v>
      </c>
      <c r="P54" s="33">
        <v>1</v>
      </c>
      <c r="Q54" s="33"/>
      <c r="R54" s="33"/>
      <c r="S54" s="33">
        <v>1</v>
      </c>
      <c r="T54" s="96" t="s">
        <v>54</v>
      </c>
      <c r="U54" s="33">
        <v>18</v>
      </c>
      <c r="V54" s="33">
        <v>18</v>
      </c>
      <c r="W54" s="34">
        <f t="shared" si="34"/>
        <v>17</v>
      </c>
      <c r="X54" s="34">
        <f>SUM(Y54:AB54)+E54</f>
        <v>66</v>
      </c>
      <c r="Y54" s="33">
        <v>0</v>
      </c>
      <c r="Z54" s="33">
        <v>5</v>
      </c>
      <c r="AA54" s="33">
        <v>6</v>
      </c>
      <c r="AB54" s="33">
        <v>6</v>
      </c>
      <c r="AC54" s="33">
        <v>3</v>
      </c>
      <c r="AD54" s="96" t="s">
        <v>54</v>
      </c>
      <c r="AE54" s="34">
        <f t="shared" si="5"/>
        <v>13</v>
      </c>
      <c r="AF54" s="33">
        <v>13</v>
      </c>
      <c r="AG54" s="33">
        <v>0</v>
      </c>
      <c r="AH54" s="33">
        <v>0</v>
      </c>
      <c r="AI54" s="33">
        <v>22</v>
      </c>
      <c r="AJ54" s="33">
        <v>0</v>
      </c>
      <c r="AK54" s="97">
        <v>425</v>
      </c>
      <c r="AL54" s="33">
        <v>101</v>
      </c>
      <c r="AM54" s="36">
        <v>0.7379310344827587</v>
      </c>
      <c r="AN54" s="36">
        <f>(AL54/(C54+H54+L54+P54+U54+V54+W54+Y54+AC54))*100</f>
        <v>23.006833712984054</v>
      </c>
      <c r="AO54" s="37">
        <f t="shared" si="37"/>
        <v>0.2352941176470588</v>
      </c>
      <c r="AP54" s="37">
        <v>4</v>
      </c>
      <c r="AQ54" s="96" t="s">
        <v>56</v>
      </c>
      <c r="AR54" s="36">
        <v>0.577023498694517</v>
      </c>
      <c r="AS54" s="36">
        <v>0.3785900783289817</v>
      </c>
      <c r="AT54" s="36">
        <v>0.044386422976501305</v>
      </c>
      <c r="AU54" s="36">
        <v>0.458955223880597</v>
      </c>
      <c r="AV54" s="36">
        <v>0.39925373134328357</v>
      </c>
      <c r="AW54" s="36">
        <v>0.1417910447761194</v>
      </c>
      <c r="AX54" s="96" t="s">
        <v>56</v>
      </c>
      <c r="AY54" s="36">
        <v>0.36826347305389223</v>
      </c>
      <c r="AZ54" s="36">
        <v>0.4341317365269461</v>
      </c>
      <c r="BA54" s="36">
        <v>0.19760479041916168</v>
      </c>
      <c r="BB54" s="36">
        <v>0.8166666666666667</v>
      </c>
      <c r="BC54" s="36">
        <v>0.1</v>
      </c>
      <c r="BD54" s="36">
        <v>0.08333333333333333</v>
      </c>
    </row>
    <row r="55" spans="1:56" ht="12.75">
      <c r="A55" s="103" t="s">
        <v>193</v>
      </c>
      <c r="B55" s="104"/>
      <c r="C55" s="42">
        <f>AVERAGE(C43:C46,C49,C52:C54)</f>
        <v>193.4375</v>
      </c>
      <c r="D55" s="42">
        <f aca="true" t="shared" si="43" ref="D55:J55">AVERAGE(D43:D46,D49,D52:D54)</f>
        <v>121.4375</v>
      </c>
      <c r="E55" s="42">
        <f t="shared" si="43"/>
        <v>36</v>
      </c>
      <c r="F55" s="42">
        <f t="shared" si="43"/>
        <v>34</v>
      </c>
      <c r="G55" s="42">
        <f t="shared" si="43"/>
        <v>2</v>
      </c>
      <c r="H55" s="42">
        <f t="shared" si="43"/>
        <v>188.8125</v>
      </c>
      <c r="I55" s="42">
        <f t="shared" si="43"/>
        <v>125.375</v>
      </c>
      <c r="J55" s="42">
        <f t="shared" si="43"/>
        <v>63.4375</v>
      </c>
      <c r="K55" s="40" t="s">
        <v>96</v>
      </c>
      <c r="L55" s="42">
        <f>AVERAGE(L43:L46,L49,L52:L54)</f>
        <v>26.25</v>
      </c>
      <c r="M55" s="98"/>
      <c r="N55" s="98"/>
      <c r="O55" s="98"/>
      <c r="P55" s="42">
        <f>AVERAGE(P43:P46,P49,P52:P54)</f>
        <v>3.4375</v>
      </c>
      <c r="Q55" s="98"/>
      <c r="R55" s="98"/>
      <c r="S55" s="98"/>
      <c r="T55" s="40" t="s">
        <v>57</v>
      </c>
      <c r="U55" s="42">
        <f aca="true" t="shared" si="44" ref="U55:AJ55">AVERAGE(U43:U46,U49,U52:U54)</f>
        <v>10.6875</v>
      </c>
      <c r="V55" s="42">
        <f t="shared" si="44"/>
        <v>6.5625</v>
      </c>
      <c r="W55" s="42">
        <f t="shared" si="44"/>
        <v>18.1875</v>
      </c>
      <c r="X55" s="42">
        <f t="shared" si="44"/>
        <v>56.375</v>
      </c>
      <c r="Y55" s="42">
        <f t="shared" si="44"/>
        <v>2.1875</v>
      </c>
      <c r="Z55" s="42">
        <f t="shared" si="44"/>
        <v>5.125</v>
      </c>
      <c r="AA55" s="42">
        <f t="shared" si="44"/>
        <v>11.6875</v>
      </c>
      <c r="AB55" s="42">
        <f t="shared" si="44"/>
        <v>1.375</v>
      </c>
      <c r="AC55" s="42">
        <f t="shared" si="44"/>
        <v>3.625</v>
      </c>
      <c r="AD55" s="40" t="s">
        <v>58</v>
      </c>
      <c r="AE55" s="42">
        <f t="shared" si="44"/>
        <v>11.875</v>
      </c>
      <c r="AF55" s="42">
        <f t="shared" si="44"/>
        <v>9.75</v>
      </c>
      <c r="AG55" s="42">
        <f t="shared" si="44"/>
        <v>0</v>
      </c>
      <c r="AH55" s="42">
        <f t="shared" si="44"/>
        <v>2.125</v>
      </c>
      <c r="AI55" s="42">
        <f t="shared" si="44"/>
        <v>32.375</v>
      </c>
      <c r="AJ55" s="42">
        <f t="shared" si="44"/>
        <v>13.3125</v>
      </c>
      <c r="AK55" s="42"/>
      <c r="AL55" s="42">
        <f>AVERAGE(AL43:AL46,AL49,AL52:AL54)</f>
        <v>74.625</v>
      </c>
      <c r="AM55" s="45">
        <f>AVERAGE(AM43:AM46,AM49,AM52:AM54)</f>
        <v>0.6644772901633076</v>
      </c>
      <c r="AN55" s="45">
        <f>AVERAGE(AN43:AN46,AN49,AN52:AN54)</f>
        <v>16.427235330749408</v>
      </c>
      <c r="AO55" s="46">
        <f>AVERAGE(AO43:AO46,AO49,AO52:AO54)</f>
        <v>0.7150872097965338</v>
      </c>
      <c r="AP55" s="46">
        <f>AVERAGE(AP43:AP46,AP49,AP52:AP54)</f>
        <v>4.273957723209088</v>
      </c>
      <c r="AQ55" s="40" t="s">
        <v>57</v>
      </c>
      <c r="AR55" s="45">
        <v>0.48306539722178865</v>
      </c>
      <c r="AS55" s="45">
        <v>0.4715155298891837</v>
      </c>
      <c r="AT55" s="45">
        <v>0.04541907288902763</v>
      </c>
      <c r="AU55" s="45">
        <v>0.3914182111200645</v>
      </c>
      <c r="AV55" s="45">
        <v>0.4041095890410959</v>
      </c>
      <c r="AW55" s="45">
        <v>0.20447219983883966</v>
      </c>
      <c r="AX55" s="40" t="s">
        <v>184</v>
      </c>
      <c r="AY55" s="45">
        <v>0.3312308216842823</v>
      </c>
      <c r="AZ55" s="45">
        <v>0.515001704739175</v>
      </c>
      <c r="BA55" s="45">
        <v>0.1537674735765428</v>
      </c>
      <c r="BB55" s="45">
        <v>0.6816568047337278</v>
      </c>
      <c r="BC55" s="45">
        <v>0.22130177514792898</v>
      </c>
      <c r="BD55" s="45">
        <v>0.0970414201183432</v>
      </c>
    </row>
    <row r="56" spans="1:56" ht="12.75">
      <c r="A56" s="104" t="s">
        <v>186</v>
      </c>
      <c r="B56" s="104"/>
      <c r="C56" s="42">
        <f>STDEV(C43:C46,C49,C52:C54)</f>
        <v>41.37065687174909</v>
      </c>
      <c r="D56" s="42">
        <f aca="true" t="shared" si="45" ref="D56:J56">STDEV(D43:D46,D49,D52:D54)</f>
        <v>16.26441668182416</v>
      </c>
      <c r="E56" s="42">
        <f t="shared" si="45"/>
        <v>21.760055146988943</v>
      </c>
      <c r="F56" s="42">
        <f t="shared" si="45"/>
        <v>19.508240017270357</v>
      </c>
      <c r="G56" s="42">
        <f t="shared" si="45"/>
        <v>2.659215781283755</v>
      </c>
      <c r="H56" s="42">
        <f t="shared" si="45"/>
        <v>38.25659373605698</v>
      </c>
      <c r="I56" s="42">
        <f t="shared" si="45"/>
        <v>30.43464895711559</v>
      </c>
      <c r="J56" s="42">
        <f t="shared" si="45"/>
        <v>17.89939643834794</v>
      </c>
      <c r="K56" s="41" t="s">
        <v>59</v>
      </c>
      <c r="L56" s="42">
        <f>STDEV(L43:L46,L49,L52:L54)</f>
        <v>11.560400388518433</v>
      </c>
      <c r="M56" s="98"/>
      <c r="N56" s="98"/>
      <c r="O56" s="98"/>
      <c r="P56" s="42">
        <f>STDEV(P43:P46,P49,P52:P54)</f>
        <v>2.7181598292121927</v>
      </c>
      <c r="Q56" s="98"/>
      <c r="R56" s="98"/>
      <c r="S56" s="98"/>
      <c r="T56" s="41" t="s">
        <v>60</v>
      </c>
      <c r="U56" s="42">
        <f aca="true" t="shared" si="46" ref="U56:AJ56">STDEV(U43:U46,U49,U52:U54)</f>
        <v>6.169843132990845</v>
      </c>
      <c r="V56" s="42">
        <f t="shared" si="46"/>
        <v>5.80293952603826</v>
      </c>
      <c r="W56" s="42">
        <f t="shared" si="46"/>
        <v>12.235596488466404</v>
      </c>
      <c r="X56" s="42">
        <f t="shared" si="46"/>
        <v>22.09193453341222</v>
      </c>
      <c r="Y56" s="42">
        <f t="shared" si="46"/>
        <v>1.5569544446955226</v>
      </c>
      <c r="Z56" s="42">
        <f t="shared" si="46"/>
        <v>8.62616451765872</v>
      </c>
      <c r="AA56" s="42">
        <f t="shared" si="46"/>
        <v>5.522276316364993</v>
      </c>
      <c r="AB56" s="42">
        <f t="shared" si="46"/>
        <v>1.9775525999867325</v>
      </c>
      <c r="AC56" s="42">
        <f t="shared" si="46"/>
        <v>1.8660500682304473</v>
      </c>
      <c r="AD56" s="41" t="s">
        <v>187</v>
      </c>
      <c r="AE56" s="42">
        <f t="shared" si="46"/>
        <v>7.63801582312355</v>
      </c>
      <c r="AF56" s="42">
        <f t="shared" si="46"/>
        <v>7.704358692139331</v>
      </c>
      <c r="AG56" s="42">
        <f t="shared" si="46"/>
        <v>0</v>
      </c>
      <c r="AH56" s="42">
        <f t="shared" si="46"/>
        <v>3.6522986890841382</v>
      </c>
      <c r="AI56" s="42">
        <f t="shared" si="46"/>
        <v>11.300284446483131</v>
      </c>
      <c r="AJ56" s="42">
        <f t="shared" si="46"/>
        <v>24.786138839509242</v>
      </c>
      <c r="AK56" s="42"/>
      <c r="AL56" s="42">
        <f>STDEV(AL43:AL46,AL49,AL52:AL54)</f>
        <v>22.934300574840798</v>
      </c>
      <c r="AM56" s="45">
        <f>STDEV(AM43:AM46,AM49,AM52:AM54)</f>
        <v>0.06525294044796139</v>
      </c>
      <c r="AN56" s="45">
        <f>STDEV(AN43:AN46,AN49,AN52:AN54)</f>
        <v>4.5080731618776095</v>
      </c>
      <c r="AO56" s="46">
        <f>STDEV(AO43:AO46,AO49,AO52:AO54)</f>
        <v>0.552567431222059</v>
      </c>
      <c r="AP56" s="46">
        <f>STDEV(AP43:AP46,AP49,AP52:AP54)</f>
        <v>2.357251964503015</v>
      </c>
      <c r="AQ56" s="41" t="s">
        <v>187</v>
      </c>
      <c r="AR56" s="45">
        <v>0.10331364288247002</v>
      </c>
      <c r="AS56" s="45">
        <v>0.09553699075650252</v>
      </c>
      <c r="AT56" s="45">
        <v>0.030555571065313324</v>
      </c>
      <c r="AU56" s="45">
        <v>0.05242358318073863</v>
      </c>
      <c r="AV56" s="45">
        <v>0.09809717633236291</v>
      </c>
      <c r="AW56" s="45">
        <v>0.05769346152569843</v>
      </c>
      <c r="AX56" s="41" t="s">
        <v>187</v>
      </c>
      <c r="AY56" s="45">
        <v>0.04436254123920671</v>
      </c>
      <c r="AZ56" s="45">
        <v>0.10434802246452636</v>
      </c>
      <c r="BA56" s="45">
        <v>0.06025757799771489</v>
      </c>
      <c r="BB56" s="45">
        <v>0.41202471284239417</v>
      </c>
      <c r="BC56" s="45">
        <v>0.10456381190750282</v>
      </c>
      <c r="BD56" s="45">
        <v>0.16333565950596393</v>
      </c>
    </row>
    <row r="57" ht="12.75">
      <c r="AN57" s="100"/>
    </row>
    <row r="58" spans="1:40" ht="12.75">
      <c r="A58" s="1" t="s">
        <v>61</v>
      </c>
      <c r="AN58" s="100"/>
    </row>
    <row r="59" ht="12.75">
      <c r="A59" s="101" t="s">
        <v>62</v>
      </c>
    </row>
    <row r="60" ht="13.5">
      <c r="A60" s="102" t="s">
        <v>63</v>
      </c>
    </row>
  </sheetData>
  <sheetProtection/>
  <mergeCells count="64">
    <mergeCell ref="A1:J1"/>
    <mergeCell ref="K1:S1"/>
    <mergeCell ref="T1:AC1"/>
    <mergeCell ref="AD1:AP1"/>
    <mergeCell ref="AQ1:AW1"/>
    <mergeCell ref="AX1:BD1"/>
    <mergeCell ref="A2:J2"/>
    <mergeCell ref="K2:S2"/>
    <mergeCell ref="T2:AC2"/>
    <mergeCell ref="AD2:AL2"/>
    <mergeCell ref="AM2:AP2"/>
    <mergeCell ref="AQ2:AW2"/>
    <mergeCell ref="AX2:BD2"/>
    <mergeCell ref="A3:B5"/>
    <mergeCell ref="K3:K5"/>
    <mergeCell ref="T3:T5"/>
    <mergeCell ref="AD3:AD5"/>
    <mergeCell ref="AQ3:AQ5"/>
    <mergeCell ref="AR3:AT3"/>
    <mergeCell ref="AU3:AW3"/>
    <mergeCell ref="AX3:AX5"/>
    <mergeCell ref="AY3:BA3"/>
    <mergeCell ref="BB3:BD3"/>
    <mergeCell ref="AN4:AN5"/>
    <mergeCell ref="AO4:AO5"/>
    <mergeCell ref="AP4:AP5"/>
    <mergeCell ref="A15:B15"/>
    <mergeCell ref="A16:B16"/>
    <mergeCell ref="A20:B20"/>
    <mergeCell ref="A21:B21"/>
    <mergeCell ref="A32:B32"/>
    <mergeCell ref="A33:B33"/>
    <mergeCell ref="A34:B34"/>
    <mergeCell ref="A35:B35"/>
    <mergeCell ref="A36:B36"/>
    <mergeCell ref="A37:B37"/>
    <mergeCell ref="A38:J38"/>
    <mergeCell ref="K38:S38"/>
    <mergeCell ref="T38:AC38"/>
    <mergeCell ref="AD38:AP38"/>
    <mergeCell ref="AX38:BD38"/>
    <mergeCell ref="A39:J39"/>
    <mergeCell ref="K39:S39"/>
    <mergeCell ref="T39:AC39"/>
    <mergeCell ref="AD39:AL39"/>
    <mergeCell ref="AM39:AP39"/>
    <mergeCell ref="AQ39:AW39"/>
    <mergeCell ref="AX39:BD39"/>
    <mergeCell ref="K40:K42"/>
    <mergeCell ref="T40:T42"/>
    <mergeCell ref="AD40:AD42"/>
    <mergeCell ref="AQ40:AQ42"/>
    <mergeCell ref="AR40:AT40"/>
    <mergeCell ref="AQ38:AW38"/>
    <mergeCell ref="A55:B55"/>
    <mergeCell ref="A56:B56"/>
    <mergeCell ref="AU40:AW40"/>
    <mergeCell ref="AX40:AX42"/>
    <mergeCell ref="AY40:BA40"/>
    <mergeCell ref="BB40:BD40"/>
    <mergeCell ref="AN41:AN42"/>
    <mergeCell ref="AO41:AO42"/>
    <mergeCell ref="AP41:AP42"/>
    <mergeCell ref="A40:B42"/>
  </mergeCells>
  <printOptions horizontalCentered="1" verticalCentered="1"/>
  <pageMargins left="0.5" right="0.5" top="1" bottom="1" header="0.5" footer="0.5"/>
  <pageSetup orientation="landscape"/>
  <colBreaks count="3" manualBreakCount="3">
    <brk id="10" max="65535" man="1"/>
    <brk id="29" max="65535" man="1"/>
    <brk id="4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Amalia</dc:creator>
  <cp:keywords/>
  <dc:description/>
  <cp:lastModifiedBy>melissa lester</cp:lastModifiedBy>
  <dcterms:created xsi:type="dcterms:W3CDTF">2012-08-02T14:44:31Z</dcterms:created>
  <dcterms:modified xsi:type="dcterms:W3CDTF">2014-09-02T19:49:03Z</dcterms:modified>
  <cp:category/>
  <cp:version/>
  <cp:contentType/>
  <cp:contentStatus/>
</cp:coreProperties>
</file>