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25320" windowHeight="12945" activeTab="0"/>
  </bookViews>
  <sheets>
    <sheet name="Data" sheetId="1" r:id="rId1"/>
    <sheet name="1 std dev for each rep" sheetId="2" r:id="rId2"/>
    <sheet name="1 std dev for all reps together" sheetId="3" r:id="rId3"/>
  </sheets>
  <definedNames/>
  <calcPr fullCalcOnLoad="1"/>
</workbook>
</file>

<file path=xl/sharedStrings.xml><?xml version="1.0" encoding="utf-8"?>
<sst xmlns="http://schemas.openxmlformats.org/spreadsheetml/2006/main" count="2029" uniqueCount="409">
  <si>
    <t>HIGH Nb, Ni &amp; LOW Fe, Mg, Cr</t>
  </si>
  <si>
    <t>HIGH Fe, Al, Ta &amp; LOW Si, Ni</t>
  </si>
  <si>
    <t>Mean</t>
  </si>
  <si>
    <t>1st stdev</t>
  </si>
  <si>
    <t>2nd stdev</t>
  </si>
  <si>
    <t>max</t>
  </si>
  <si>
    <t>2 sigma max</t>
  </si>
  <si>
    <t>2 sigma min</t>
  </si>
  <si>
    <t>Mean (all min8)</t>
  </si>
  <si>
    <t>1st stdev (all min8)</t>
  </si>
  <si>
    <t>2nd stdev (all min8)</t>
  </si>
  <si>
    <t>max (all min8)</t>
  </si>
  <si>
    <t>2 sigma max (all min8)</t>
  </si>
  <si>
    <t>min (all min8)</t>
  </si>
  <si>
    <t>2 sigma min (all min8)</t>
  </si>
  <si>
    <t>Mean (all min6)</t>
  </si>
  <si>
    <t>1st stdev (all min6)</t>
  </si>
  <si>
    <t>2nd stdev (all min6)</t>
  </si>
  <si>
    <t>max (all min6)</t>
  </si>
  <si>
    <t>2 sigma max (all min6)</t>
  </si>
  <si>
    <t>min (all min6)</t>
  </si>
  <si>
    <t>2 sigma min (all min6)</t>
  </si>
  <si>
    <t>Mean (all min3)</t>
  </si>
  <si>
    <t>1st stdev (all min3)</t>
  </si>
  <si>
    <t>2nd stdev (all min3)</t>
  </si>
  <si>
    <t>max (all min3)</t>
  </si>
  <si>
    <t>2 sigma max (all min3)</t>
  </si>
  <si>
    <t>min (all min3)</t>
  </si>
  <si>
    <t>2 sigma min (all min3)</t>
  </si>
  <si>
    <t>Mean (all min/alt 1/3)</t>
  </si>
  <si>
    <t>1st stdev (all min/alt 1/3)</t>
  </si>
  <si>
    <t>2nd stdev (all min/alt 1/3)</t>
  </si>
  <si>
    <t>max (all min/alt 1/3)</t>
  </si>
  <si>
    <t>2 sigma max (all min/alt 1/3)</t>
  </si>
  <si>
    <t>min (all min/alt 1/3)</t>
  </si>
  <si>
    <t>2 sigma min (all min/alt 1/3)</t>
  </si>
  <si>
    <t>Mean (all min/alt 0/0)</t>
  </si>
  <si>
    <t>1st stdev (all min/alt 0/0)</t>
  </si>
  <si>
    <t>2nd stdev (all min/alt 0/0)</t>
  </si>
  <si>
    <t>max (all min/alt 0/0)</t>
  </si>
  <si>
    <t>2 sigma max (all min/alt 0/0)</t>
  </si>
  <si>
    <t>min (all min/alt 0/0)</t>
  </si>
  <si>
    <t>2 sigma min (all min/alt 0/0)</t>
  </si>
  <si>
    <t>IF NEGATIVE THERE IS A PROBLEM</t>
  </si>
  <si>
    <t>Negative means out of range</t>
  </si>
  <si>
    <t>Altered Ilm</t>
  </si>
  <si>
    <t>Fresh Ilm</t>
  </si>
  <si>
    <t>Hematite</t>
  </si>
  <si>
    <t>Magnetite</t>
  </si>
  <si>
    <t>Chromite</t>
  </si>
  <si>
    <t>mean 2 sigma</t>
  </si>
  <si>
    <t>std dev of mean</t>
  </si>
  <si>
    <t>Mean of 2 Sigma</t>
  </si>
  <si>
    <t>Std Dev of 2 Sigma</t>
  </si>
  <si>
    <t>fresh ilmenite</t>
  </si>
  <si>
    <t>altered ilmeite</t>
  </si>
  <si>
    <t>USE</t>
  </si>
  <si>
    <t>Titanomagnetite</t>
  </si>
  <si>
    <t>min=1</t>
  </si>
  <si>
    <t>min=8</t>
  </si>
  <si>
    <t>min=3, 4A, 5B</t>
  </si>
  <si>
    <t>min=0, 4B, 5A, 5B, 7B, 7C</t>
  </si>
  <si>
    <t>PS2878-1 2-4cm gr 69 pt 5</t>
  </si>
  <si>
    <t>PS2878-1 2-4cm gr 69 pt 6</t>
  </si>
  <si>
    <t>PS2878-1 2-4cm gr 69 pt 7</t>
  </si>
  <si>
    <t>PS2878-1 2-4cm gr 69 pt 8</t>
  </si>
  <si>
    <t>PS2878-1 2-4cm gr 69 pt 9</t>
  </si>
  <si>
    <t>PS2878-1 2-4cm gr 69 pt 10</t>
  </si>
  <si>
    <t>PS2888-1 2-4cm gr 49 pt 1</t>
  </si>
  <si>
    <t>PS2888-1 2-4cm gr 49 pt 2</t>
  </si>
  <si>
    <t>PS2888-1 2-4cm gr 49 pt 3</t>
  </si>
  <si>
    <t>PS2888-1 2-4cm gr 49 pt 4</t>
  </si>
  <si>
    <t>PS2888-1 2-4cm gr 49 pt 5</t>
  </si>
  <si>
    <t>PS2888-1 2-4cm gr 49 pt 6</t>
  </si>
  <si>
    <t>PS2888-1 2-4cm gr 49 pt 7</t>
  </si>
  <si>
    <t>PS2888-1 2-4cm gr 49 pt 8</t>
  </si>
  <si>
    <t>PS2888-1 2-4cm gr 49 pt 9</t>
  </si>
  <si>
    <t>PS2888-1 2-4cm gr 49 pt 10</t>
  </si>
  <si>
    <t>NW63-147 13-17cm gr 68 pt 1</t>
  </si>
  <si>
    <t>NW63-147 13-17cm gr 68 pt 2</t>
  </si>
  <si>
    <t>NW63-147 13-17cm gr 68 pt 3</t>
  </si>
  <si>
    <t>NW63-147 13-17cm gr 68 pt 4</t>
  </si>
  <si>
    <t>NW63-147 13-17cm gr 68 pt 5</t>
  </si>
  <si>
    <t>NW63-147 13-17cm gr 68 pt 6</t>
  </si>
  <si>
    <t>NW63-147 13-17cm gr 68 pt 7</t>
  </si>
  <si>
    <t>NW63-147 13-17cm gr 68 pt 8</t>
  </si>
  <si>
    <t>NW63-147 13-17cm gr 68 pt 9</t>
  </si>
  <si>
    <t>NW63-147 13-17cm gr 68 pt 10</t>
  </si>
  <si>
    <t>Sample ID</t>
  </si>
  <si>
    <t>min</t>
  </si>
  <si>
    <t>alt</t>
  </si>
  <si>
    <t>exs</t>
  </si>
  <si>
    <t>inc</t>
  </si>
  <si>
    <t>tw</t>
  </si>
  <si>
    <t>rd</t>
  </si>
  <si>
    <t>Element(s)</t>
  </si>
  <si>
    <t>NW063-064 gr 42 pt 1</t>
  </si>
  <si>
    <t>NW063-064 gr 42 pt 2</t>
  </si>
  <si>
    <t>NW063-064 gr 42 pt 3</t>
  </si>
  <si>
    <t>NW063-064 gr 42 pt 4</t>
  </si>
  <si>
    <t>NW063-064 gr 42 pt 5</t>
  </si>
  <si>
    <t>NW063-064 gr 42 pt 6</t>
  </si>
  <si>
    <t>NW063-064 gr 42 pt 7</t>
  </si>
  <si>
    <t>NW063-064 gr 42 pt 8</t>
  </si>
  <si>
    <t>NW063-064 gr 42 pt 9</t>
  </si>
  <si>
    <t>NW063-064 gr 42 pt 10</t>
  </si>
  <si>
    <t>Grn#</t>
  </si>
  <si>
    <t>HIGH Al, Cr &amp; LOW Ti, Fe, Ca</t>
  </si>
  <si>
    <t>HIGH Ti, Si, V, Ca &amp; LOW Mn, Zn</t>
  </si>
  <si>
    <t>HIGH Mn, Mg, Nb, Ta, Ni &amp; LOW Si, Al, V</t>
  </si>
  <si>
    <t>HIGH Fe, Zn &amp; LOW Mg, Cr, Nb, Ta, Ni</t>
  </si>
  <si>
    <t>do not use ?</t>
  </si>
  <si>
    <t>do not use</t>
  </si>
  <si>
    <t>HIGH Mn, Si, Zn, V, Ca, Ta &amp; LOW Ti, Al,</t>
  </si>
  <si>
    <t>HIGH Fe, Mg, Cr, Nb &amp; LOW Mn, Ta, Ni</t>
  </si>
  <si>
    <t>HIGH Ti, Al, Ni &amp; LOW Fe, Mg, Si, Cr, Zn, V, Ca, Nb</t>
  </si>
  <si>
    <t>HIGH Fe, V, Ca, Nb &amp; LOW Ti, Si, Cr, Zn</t>
  </si>
  <si>
    <t>HIGH Mn, Mg, Si, Al, Zn, Ni &amp; LOW Fe, V, Ca, Ta</t>
  </si>
  <si>
    <t>HIGH Ti, Cr, Ta &amp; LOW Mn, Mg, Al, Nb, Ni</t>
  </si>
  <si>
    <t>HIGH Mn, Zn, Nb, Ni &amp; LOW Fe, Mg, V, Ta</t>
  </si>
  <si>
    <t>HIGH Ti, Fe, Mg, Al, Cr, V &amp; LOW Mn, Si, Zn, Ca, Nb</t>
  </si>
  <si>
    <t>HIGH Si, Ta, Ca &amp; LOW Ti, Al, Cr, Ni</t>
  </si>
  <si>
    <t>HIGH Ti &amp; LOW Mn</t>
  </si>
  <si>
    <t>HIGH Si</t>
  </si>
  <si>
    <t>HIGH Cr, V, Ca &amp; LOW Ti, Zn</t>
  </si>
  <si>
    <t>HIGH Zn &amp; LOW Al, Ca</t>
  </si>
  <si>
    <t>HIGH Mn, Mg &amp; LOW V, Nb, Ta</t>
  </si>
  <si>
    <t>OB 75 gr 76 pt 8</t>
  </si>
  <si>
    <t>OB 75 gr 76 pt 9</t>
  </si>
  <si>
    <t>OB 75 gr 76 pt 10</t>
  </si>
  <si>
    <t>86 HCA 02-08-06 63-250mic gr 22 pt 1</t>
  </si>
  <si>
    <t>86 HCA 02-08-06 63-250mic gr 22 pt 2</t>
  </si>
  <si>
    <t>86 HCA 02-08-06 63-250mic gr 22 pt 3</t>
  </si>
  <si>
    <t>86 HCA 02-08-06 63-250mic gr 22 pt 4</t>
  </si>
  <si>
    <t>86 HCA 02-08-06 63-250mic gr 22 pt 5</t>
  </si>
  <si>
    <t>86 HCA 02-08-06 63-250mic gr 22 pt 6</t>
  </si>
  <si>
    <t>86 HCA 02-08-06 63-250mic gr 22 pt 7</t>
  </si>
  <si>
    <t>86 HCA 02-08-06 63-250mic gr 22 pt 8</t>
  </si>
  <si>
    <t>86 HCA 02-08-06 63-250mic gr 22 pt 9</t>
  </si>
  <si>
    <t>86 HCA 02-08-06 63-250mic gr 22 pt 10</t>
  </si>
  <si>
    <t>53-SC-01 146-147cm gr 25 pt 1</t>
  </si>
  <si>
    <t>53-SC-01 146-147cm gr 25 pt 2</t>
  </si>
  <si>
    <t>53-SC-01 146-147cm gr 25 pt 3</t>
  </si>
  <si>
    <t>53-SC-01 146-147cm gr 25 pt 4</t>
  </si>
  <si>
    <t>53-SC-01 146-147cm gr 25 pt 5</t>
  </si>
  <si>
    <t>53-SC-01 146-147cm gr 25 pt 6</t>
  </si>
  <si>
    <t>53-SC-01 146-147cm gr 25 pt 7</t>
  </si>
  <si>
    <t>53-SC-01 146-147cm gr 25 pt 8</t>
  </si>
  <si>
    <t>53-SC-01 146-147cm gr 25 pt 9</t>
  </si>
  <si>
    <t>53-SC-01 146-147cm gr 25 pt 10</t>
  </si>
  <si>
    <t>30-GC-01 89-90 cm gr 41 pt 1</t>
  </si>
  <si>
    <t>30-GC-01 89-90 cm gr 41 pt 2</t>
  </si>
  <si>
    <t>30-GC-01 89-90 cm gr 41 pt 3</t>
  </si>
  <si>
    <t>30-GC-01 89-90 cm gr 41 pt 4</t>
  </si>
  <si>
    <t>30-GC-01 89-90 cm gr 41 pt 5</t>
  </si>
  <si>
    <t>30-GC-01 89-90 cm gr 41 pt 6</t>
  </si>
  <si>
    <t>30-GC-01 89-90 cm gr 41 pt 7</t>
  </si>
  <si>
    <t>30-GC-01 89-90 cm gr 41 pt 8</t>
  </si>
  <si>
    <t>30-GC-01 89-90 cm gr 41 pt 9</t>
  </si>
  <si>
    <t>30-GC-01 89-90 cm gr 41 pt 10</t>
  </si>
  <si>
    <t>STA-1 10 cm gr 35 pt 1</t>
  </si>
  <si>
    <t>STA-1 10 cm gr 35 pt 2</t>
  </si>
  <si>
    <t>STA-1 10 cm gr 35 pt 3</t>
  </si>
  <si>
    <t>STA-1 10 cm gr 35 pt 4</t>
  </si>
  <si>
    <t>STA-1 10 cm gr 35 pt 5</t>
  </si>
  <si>
    <t>STA-1 10 cm gr 35 pt 6</t>
  </si>
  <si>
    <t>STA-1 10 cm gr 35 pt 7</t>
  </si>
  <si>
    <t>STA-1 10 cm gr 35 pt 8</t>
  </si>
  <si>
    <t>STA-1 10 cm gr 35 pt 9</t>
  </si>
  <si>
    <t>STA-1 10 cm gr 35 pt 10</t>
  </si>
  <si>
    <t>46-SC-01 244-245 cm gr 69 pt 1</t>
  </si>
  <si>
    <t>46-SC-01 244-245 cm gr 69 pt 2</t>
  </si>
  <si>
    <t>46-SC-01 244-245 cm gr 69 pt 3</t>
  </si>
  <si>
    <t>46-SC-01 244-245 cm gr 69 pt 4</t>
  </si>
  <si>
    <t>46-SC-01 244-245 cm gr 69 pt 5</t>
  </si>
  <si>
    <t>46-SC-01 244-245 cm gr 69 pt 6</t>
  </si>
  <si>
    <t>46-SC-01 244-245 cm gr 69 pt 7</t>
  </si>
  <si>
    <t>46-SC-01 244-245 cm gr 69 pt 8</t>
  </si>
  <si>
    <t>46-SC-01 244-245 cm gr 69 pt 9</t>
  </si>
  <si>
    <t>46-SC-01 244-245 cm gr 69 pt 10</t>
  </si>
  <si>
    <t>PS2878-1 2-4cm gr 69 pt 1</t>
  </si>
  <si>
    <t>PS2878-1 2-4cm gr 69 pt 2</t>
  </si>
  <si>
    <t>PS2878-1 2-4cm gr 69 pt 3</t>
  </si>
  <si>
    <t>PS2878-1 2-4cm gr 69 pt 4</t>
  </si>
  <si>
    <t>NW063-066 gr 5 pt 1</t>
  </si>
  <si>
    <t>NW063-066 gr 92 pt 1</t>
  </si>
  <si>
    <t>NW063-066 gr 92 pt 2</t>
  </si>
  <si>
    <t>NW063-066 gr 92 pt 3</t>
  </si>
  <si>
    <t>NW063-066 gr 92 pt 4</t>
  </si>
  <si>
    <t>NW063-066 gr 92 pt 5</t>
  </si>
  <si>
    <t>NW063-066 gr 92 pt 6</t>
  </si>
  <si>
    <t>NW063-066 gr 92 pt 7</t>
  </si>
  <si>
    <t>NW063-066 gr 92 pt 8</t>
  </si>
  <si>
    <t>NW063-066 gr 92 pt 9</t>
  </si>
  <si>
    <t>NW063-066 gr 92 pt 10</t>
  </si>
  <si>
    <t>NW063-066 gr 103 pt 1</t>
  </si>
  <si>
    <t>NW063-066 gr 103 pt 2</t>
  </si>
  <si>
    <t>NW063-066 gr 103 pt 3</t>
  </si>
  <si>
    <t>NW063-066 gr 103 pt 4</t>
  </si>
  <si>
    <t>NW063-066 gr 103 pt 5</t>
  </si>
  <si>
    <t>NW063-066 gr 103 pt 6</t>
  </si>
  <si>
    <t>NW063-066 gr 103 pt 7</t>
  </si>
  <si>
    <t>NW063-066 gr 103 pt 8</t>
  </si>
  <si>
    <t>NW063-066 gr 103 pt 9</t>
  </si>
  <si>
    <t>NW063-066 gr 103 pt 10</t>
  </si>
  <si>
    <t>Hoved isl 566cm gr 31 pt 1</t>
  </si>
  <si>
    <t>Hoved isl 566cm gr 31 pt 2</t>
  </si>
  <si>
    <t>Hoved isl 566cm gr 31 pt 3</t>
  </si>
  <si>
    <t>Hoved isl 566cm gr 31 pt 4</t>
  </si>
  <si>
    <t>Hoved isl 566cm gr 31 pt 5</t>
  </si>
  <si>
    <t>Hoved isl 566cm gr 31 pt 6</t>
  </si>
  <si>
    <t>Hoved isl 566cm gr 31 pt 7</t>
  </si>
  <si>
    <t>Hoved isl 566cm gr 31 pt 8</t>
  </si>
  <si>
    <t>Hoved isl 566cm gr 31 pt 9</t>
  </si>
  <si>
    <t>Hoved isl 566cm gr 31 pt 10</t>
  </si>
  <si>
    <t>Hoved isl 566cm gr 96 pt 1</t>
  </si>
  <si>
    <t>Hoved isl 566cm gr 96 pt 2</t>
  </si>
  <si>
    <t>Hoved isl 566cm gr 96 pt 3</t>
  </si>
  <si>
    <t>Hoved isl 566cm gr 96 pt 4</t>
  </si>
  <si>
    <t>Hoved isl 566cm gr 96 pt 5</t>
  </si>
  <si>
    <t>Hoved isl 566cm gr 96 pt 6</t>
  </si>
  <si>
    <t>Hoved isl 566cm gr 96 pt 7</t>
  </si>
  <si>
    <t>Hoved isl 566cm gr 96 pt 8</t>
  </si>
  <si>
    <t>Hoved isl 566cm gr 96 pt 9</t>
  </si>
  <si>
    <t>Hoved isl 566cm gr 96 pt 10</t>
  </si>
  <si>
    <t>PS2874-1 0-2cm gr 65 pt 1</t>
  </si>
  <si>
    <t>PS2874-1 0-2cm gr 65 pt 2</t>
  </si>
  <si>
    <t>PS2874-1 0-2cm gr 65 pt 3</t>
  </si>
  <si>
    <t>PS2874-1 0-2cm gr 65 pt 4</t>
  </si>
  <si>
    <t>PS2874-1 0-2cm gr 65 pt 5</t>
  </si>
  <si>
    <t>PS2874-1 0-2cm gr 65 pt 6</t>
  </si>
  <si>
    <t>PS2874-1 0-2cm gr 65 pt 7</t>
  </si>
  <si>
    <t>PS2874-1 0-2cm gr 65 pt 8</t>
  </si>
  <si>
    <t>PS2874-1 0-2cm gr 65 pt 9</t>
  </si>
  <si>
    <t>PS2874-1 0-2cm gr 65 pt 10</t>
  </si>
  <si>
    <t>PS2444-1 0-2cm gr 5 pt 1</t>
  </si>
  <si>
    <t>PS2444-1 0-2cm gr 5 pt 2</t>
  </si>
  <si>
    <t>PS2444-1 0-2cm gr 5 pt 3</t>
  </si>
  <si>
    <t>PS2444-1 0-2cm gr 5 pt 4</t>
  </si>
  <si>
    <t>PS2444-1 0-2cm gr 5 pt 5</t>
  </si>
  <si>
    <t>PS2444-1 0-2cm gr 5 pt 6</t>
  </si>
  <si>
    <t>PS2444-1 0-2cm gr 5 pt 7</t>
  </si>
  <si>
    <t>PS2444-1 0-2cm gr 5 pt 8</t>
  </si>
  <si>
    <t>PS2444-1 0-2cm gr 5 pt 9</t>
  </si>
  <si>
    <t>PS2444-1 0-2cm gr 5 pt 10</t>
  </si>
  <si>
    <t>OB 75 gr 76 pt 1</t>
  </si>
  <si>
    <t>OB 75 gr 76 pt 2</t>
  </si>
  <si>
    <t>OB 75 gr 76 pt 3</t>
  </si>
  <si>
    <t>OB 75 gr 76 pt 4</t>
  </si>
  <si>
    <t>OB 75 gr 76 pt 5</t>
  </si>
  <si>
    <t>OB 75 gr 76 pt 6</t>
  </si>
  <si>
    <t>OB 75 gr 76 pt 7</t>
  </si>
  <si>
    <t>Ti</t>
  </si>
  <si>
    <t>Fe</t>
  </si>
  <si>
    <t>Mn</t>
  </si>
  <si>
    <t>Mg</t>
  </si>
  <si>
    <t>Si</t>
  </si>
  <si>
    <t>Al</t>
  </si>
  <si>
    <t>Cr</t>
  </si>
  <si>
    <t>Zn</t>
  </si>
  <si>
    <t>V</t>
  </si>
  <si>
    <t>Ca</t>
  </si>
  <si>
    <t>Nb</t>
  </si>
  <si>
    <t>Ta</t>
  </si>
  <si>
    <t>Ni</t>
  </si>
  <si>
    <t>O</t>
  </si>
  <si>
    <t>Total</t>
  </si>
  <si>
    <t>NW063-036 gr82 pt 1</t>
  </si>
  <si>
    <t>NW063-036 gr82 pt 2</t>
  </si>
  <si>
    <t>NW063-036 gr82 pt 3</t>
  </si>
  <si>
    <t>NW063-036 gr82 pt 4</t>
  </si>
  <si>
    <t>NW063-036 gr82 pt 5</t>
  </si>
  <si>
    <t>NW063-036 gr82 pt 6</t>
  </si>
  <si>
    <t>NW063-036 gr82 pt 7</t>
  </si>
  <si>
    <t>NW063-036 gr82 pt 8</t>
  </si>
  <si>
    <t>NW063-036 gr82 pt 9</t>
  </si>
  <si>
    <t>NW063-036 gr82 pt 10</t>
  </si>
  <si>
    <t>PS2791-5 2-4 cm II gr 114 pt 1</t>
  </si>
  <si>
    <t>PS2791-5 2-4 cm II gr 114 pt 2</t>
  </si>
  <si>
    <t>PS2791-5 2-4 cm II gr 114 pt 3</t>
  </si>
  <si>
    <t>PS2791-5 2-4 cm II gr 114 pt 4</t>
  </si>
  <si>
    <t>PS2791-5 2-4 cm II gr 114 pt 5</t>
  </si>
  <si>
    <t>PS2791-5 2-4 cm II gr 114 pt 6</t>
  </si>
  <si>
    <t>PS2791-5 2-4 cm II gr 114 pt 7</t>
  </si>
  <si>
    <t>PS2791-5 2-4 cm II gr 114 pt 8</t>
  </si>
  <si>
    <t>PS2791-5 2-4 cm II gr 114 pt 9</t>
  </si>
  <si>
    <t>PS2791-5 2-4 cm II gr 114 pt 10</t>
  </si>
  <si>
    <t>PS2791-5 2-4 cm I gr 20 pt 1</t>
  </si>
  <si>
    <t>PS2791-5 2-4 cm I gr 20 pt 2</t>
  </si>
  <si>
    <t>PS2791-5 2-4 cm I gr 20 pt 3</t>
  </si>
  <si>
    <t>PS2791-5 2-4 cm I gr 20 pt 4</t>
  </si>
  <si>
    <t>PS2791-5 2-4 cm I gr 20 pt 5</t>
  </si>
  <si>
    <t>PS2791-5 2-4 cm I gr 20 pt 6</t>
  </si>
  <si>
    <t>PS2791-5 2-4 cm I gr 20 pt 7</t>
  </si>
  <si>
    <t>PS2791-5 2-4 cm I gr 20 pt 8</t>
  </si>
  <si>
    <t>PS2791-5 2-4 cm I gr 20 pt 9</t>
  </si>
  <si>
    <t>PS2791-5 2-4 cm I gr 20 pt 10</t>
  </si>
  <si>
    <t>PS2791-5 0-2 cm gr 53 pt 1</t>
  </si>
  <si>
    <t>PS2791-5 0-2 cm gr 53 pt 2</t>
  </si>
  <si>
    <t>PS2791-5 0-2 cm gr 53 pt 3</t>
  </si>
  <si>
    <t>PS2791-5 0-2 cm gr 53 pt 4</t>
  </si>
  <si>
    <t>PS2791-5 0-2 cm gr 53 pt 5</t>
  </si>
  <si>
    <t>PS2791-5 0-2 cm gr 53 pt 6</t>
  </si>
  <si>
    <t>PS2791-5 0-2 cm gr 53 pt 7</t>
  </si>
  <si>
    <t>PS2791-5 0-2 cm gr 53 pt 8</t>
  </si>
  <si>
    <t>PS2791-5 0-2 cm gr 53 pt 9</t>
  </si>
  <si>
    <t>PS2791-5 0-2 cm gr 53 pt 10</t>
  </si>
  <si>
    <t>PS2451-2 0-2 cm gr 95 pt 1</t>
  </si>
  <si>
    <t>PS2451-2 0-2 cm gr 95 pt 2</t>
  </si>
  <si>
    <t>PS2451-2 0-2 cm gr 95 pt 3</t>
  </si>
  <si>
    <t>PS2451-2 0-2 cm gr 95 pt 4</t>
  </si>
  <si>
    <t>PS2451-2 0-2 cm gr 95 pt 5</t>
  </si>
  <si>
    <t>PS2451-2 0-2 cm gr 95 pt 6</t>
  </si>
  <si>
    <t>PS2451-2 0-2 cm gr 95 pt 7</t>
  </si>
  <si>
    <t>PS2451-2 0-2 cm gr 95 pt 8</t>
  </si>
  <si>
    <t>PS2451-2 0-2 cm gr 95 pt 9</t>
  </si>
  <si>
    <t>PS2451-2 0-2 cm gr 95 pt 10</t>
  </si>
  <si>
    <t>NW063-066 gr 5 pt 2</t>
  </si>
  <si>
    <t>NW063-066 gr 5 pt 3</t>
  </si>
  <si>
    <t>NW063-066 gr 5 pt 4</t>
  </si>
  <si>
    <t>NW063-066 gr 5 pt 5</t>
  </si>
  <si>
    <t>NW063-066 gr 5 pt 6</t>
  </si>
  <si>
    <t>NW063-066 gr 5 pt 7</t>
  </si>
  <si>
    <t>NW063-066 gr 5 pt 8</t>
  </si>
  <si>
    <t>NW063-066 gr 5 pt 9</t>
  </si>
  <si>
    <t>NW063-066 gr 5 pt 10</t>
  </si>
  <si>
    <t>min= 6 &amp; 7A, 7B, 7c</t>
  </si>
  <si>
    <t xml:space="preserve">Magnetite </t>
  </si>
  <si>
    <t>min=2</t>
  </si>
  <si>
    <t>sum of 2 sigma deviations</t>
  </si>
  <si>
    <t>grn no</t>
  </si>
  <si>
    <t>MAG</t>
  </si>
  <si>
    <t>ID</t>
  </si>
  <si>
    <t>PS2451-2 0-2 cm gr 95 rep 1</t>
  </si>
  <si>
    <t>PS2451-2 0-2 cm gr 95 rep 2</t>
  </si>
  <si>
    <t>PS2451-2 0-2 cm gr 95 rep 3</t>
  </si>
  <si>
    <t>PS2451-2 0-2 cm gr 95 rep 4</t>
  </si>
  <si>
    <t>PS2451-2 0-2 cm gr 95 rep 5</t>
  </si>
  <si>
    <t>PS2451-2 0-2 cm gr 95 rep 6</t>
  </si>
  <si>
    <t>PS2451-2 0-2 cm gr 95 rep 7</t>
  </si>
  <si>
    <t>PS2451-2 0-2 cm gr 95 rep 8</t>
  </si>
  <si>
    <t>PS2451-2 0-2 cm gr 95 rep 9</t>
  </si>
  <si>
    <t>PS2451-2 0-2 cm gr 95 rep 10</t>
  </si>
  <si>
    <t>Hoved isl 566cm gr 31 rep 1</t>
  </si>
  <si>
    <t>Hoved isl 566cm gr 31 rep 2</t>
  </si>
  <si>
    <t>Hoved isl 566cm gr 31 rep 3</t>
  </si>
  <si>
    <t>Hoved isl 566cm gr 31 rep 4</t>
  </si>
  <si>
    <t>Hoved isl 566cm gr 31 rep 5</t>
  </si>
  <si>
    <t>Hoved isl 566cm gr 31 rep 6</t>
  </si>
  <si>
    <t>Hoved isl 566cm gr 31 rep 7</t>
  </si>
  <si>
    <t>Hoved isl 566cm gr 31 rep 8</t>
  </si>
  <si>
    <t>Hoved isl 566cm gr 31 rep 9</t>
  </si>
  <si>
    <t>Hoved isl 566cm gr 31 rep 10</t>
  </si>
  <si>
    <t>PS2888-1 2-4cm gr 49 rep 1</t>
  </si>
  <si>
    <t>PS2888-1 2-4cm gr 49 rep 2</t>
  </si>
  <si>
    <t>PS2888-1 2-4cm gr 49 rep 3</t>
  </si>
  <si>
    <t>PS2888-1 2-4cm gr 49 rep 4</t>
  </si>
  <si>
    <t>PS2888-1 2-4cm gr 49 rep 5</t>
  </si>
  <si>
    <t>PS2888-1 2-4cm gr 49 rep 6</t>
  </si>
  <si>
    <t>PS2888-1 2-4cm gr 49 rep 7</t>
  </si>
  <si>
    <t>PS2888-1 2-4cm gr 49 rep 8</t>
  </si>
  <si>
    <t>PS2888-1 2-4cm gr 49 rep 9</t>
  </si>
  <si>
    <t>PS2888-1 2-4cm gr 49 rep 10</t>
  </si>
  <si>
    <t>57SC01H104CM</t>
  </si>
  <si>
    <t>86HCA270705A63H250</t>
  </si>
  <si>
    <t>B8BC03</t>
  </si>
  <si>
    <t>IK93H40H05</t>
  </si>
  <si>
    <t>JL95H536</t>
  </si>
  <si>
    <t>JL95H538Q2O2</t>
  </si>
  <si>
    <t>JL95H773</t>
  </si>
  <si>
    <t>NW063H160H13</t>
  </si>
  <si>
    <t>TT020H049H132</t>
  </si>
  <si>
    <t>0303CA10TOPC2</t>
  </si>
  <si>
    <t>MINERAL 2</t>
  </si>
  <si>
    <t>reps and minor</t>
  </si>
  <si>
    <t>statistical analyses</t>
  </si>
  <si>
    <t>87200H022H15CM</t>
  </si>
  <si>
    <t>BANKS99H4</t>
  </si>
  <si>
    <t>BANKS99H5</t>
  </si>
  <si>
    <t>IK93H67H01</t>
  </si>
  <si>
    <t>JL95H552</t>
  </si>
  <si>
    <t>K14</t>
  </si>
  <si>
    <t>NW063H010</t>
  </si>
  <si>
    <t>PS2875H1H4</t>
  </si>
  <si>
    <t>PS2878H1H4</t>
  </si>
  <si>
    <t>YR98HP</t>
  </si>
  <si>
    <t>31GC01H283CM</t>
  </si>
  <si>
    <t>Mean of 2 Sigma all Min 6</t>
  </si>
  <si>
    <t>3 x std dev</t>
  </si>
  <si>
    <t>Mean of 2 sigma for all min 2</t>
  </si>
  <si>
    <t>SUM of Differences cut-off</t>
  </si>
  <si>
    <t>all magnetite replications</t>
  </si>
  <si>
    <t xml:space="preserve"> </t>
  </si>
  <si>
    <t>Fresh Ilmenite</t>
  </si>
  <si>
    <t xml:space="preserve">std dev of all reps </t>
  </si>
  <si>
    <t>Average standard deviatons for all replicates together for each mineral</t>
  </si>
  <si>
    <t>Altered Ilmenite</t>
  </si>
  <si>
    <t>Avg std dev of all reps together</t>
  </si>
  <si>
    <t>avg std dev for all hematite</t>
  </si>
  <si>
    <t>avg std dev of all reps</t>
  </si>
  <si>
    <t>magnetite</t>
  </si>
  <si>
    <t>Avg Std Dev of all reps</t>
  </si>
  <si>
    <t>titanomagnetite</t>
  </si>
  <si>
    <t>1 std dev</t>
  </si>
  <si>
    <t>See Coding Criteria for Optical Analysis</t>
  </si>
  <si>
    <t>values here are avg one std dev of each replicate in %</t>
  </si>
  <si>
    <t>values are one std. dev. In %</t>
  </si>
  <si>
    <t>All Elemental Values in %</t>
  </si>
  <si>
    <t>Table A2.  Replicate analyses on single phase Fe oxide minerals used for determining elemental ranges for matching grains to sources.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</si>
</sst>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53">
    <font>
      <sz val="10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0"/>
    </font>
    <font>
      <b/>
      <sz val="14"/>
      <name val="Arial"/>
      <family val="0"/>
    </font>
    <font>
      <b/>
      <sz val="14"/>
      <name val="Times New Roman"/>
      <family val="0"/>
    </font>
    <font>
      <sz val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5" borderId="0" xfId="0" applyNumberFormat="1" applyFont="1" applyFill="1" applyAlignment="1">
      <alignment horizontal="left"/>
    </xf>
    <xf numFmtId="0" fontId="2" fillId="36" borderId="0" xfId="0" applyNumberFormat="1" applyFont="1" applyFill="1" applyAlignment="1">
      <alignment horizontal="left"/>
    </xf>
    <xf numFmtId="0" fontId="2" fillId="36" borderId="0" xfId="0" applyFont="1" applyFill="1" applyAlignment="1">
      <alignment horizontal="center"/>
    </xf>
    <xf numFmtId="0" fontId="2" fillId="36" borderId="0" xfId="0" applyNumberFormat="1" applyFont="1" applyFill="1" applyAlignment="1">
      <alignment horizontal="center"/>
    </xf>
    <xf numFmtId="0" fontId="0" fillId="36" borderId="0" xfId="0" applyNumberForma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2" fillId="34" borderId="1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2" fillId="33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left"/>
    </xf>
    <xf numFmtId="0" fontId="2" fillId="0" borderId="16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left"/>
    </xf>
    <xf numFmtId="0" fontId="2" fillId="33" borderId="18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35" borderId="13" xfId="0" applyNumberFormat="1" applyFont="1" applyFill="1" applyBorder="1" applyAlignment="1">
      <alignment horizontal="left"/>
    </xf>
    <xf numFmtId="0" fontId="2" fillId="35" borderId="18" xfId="0" applyNumberFormat="1" applyFont="1" applyFill="1" applyBorder="1" applyAlignment="1">
      <alignment horizontal="left"/>
    </xf>
    <xf numFmtId="164" fontId="2" fillId="37" borderId="0" xfId="0" applyNumberFormat="1" applyFont="1" applyFill="1" applyBorder="1" applyAlignment="1">
      <alignment horizontal="center"/>
    </xf>
    <xf numFmtId="164" fontId="2" fillId="38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39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40" borderId="0" xfId="0" applyNumberFormat="1" applyFont="1" applyFill="1" applyBorder="1" applyAlignment="1">
      <alignment horizontal="center"/>
    </xf>
    <xf numFmtId="0" fontId="2" fillId="39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4" fontId="2" fillId="19" borderId="0" xfId="0" applyNumberFormat="1" applyFont="1" applyFill="1" applyBorder="1" applyAlignment="1">
      <alignment horizontal="center"/>
    </xf>
    <xf numFmtId="0" fontId="2" fillId="19" borderId="0" xfId="0" applyNumberFormat="1" applyFont="1" applyFill="1" applyBorder="1" applyAlignment="1">
      <alignment horizontal="right"/>
    </xf>
    <xf numFmtId="0" fontId="0" fillId="40" borderId="0" xfId="0" applyNumberFormat="1" applyFill="1" applyAlignment="1">
      <alignment horizontal="left"/>
    </xf>
    <xf numFmtId="0" fontId="2" fillId="40" borderId="0" xfId="0" applyFont="1" applyFill="1" applyAlignment="1">
      <alignment horizontal="center"/>
    </xf>
    <xf numFmtId="0" fontId="2" fillId="4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2" fillId="40" borderId="0" xfId="0" applyNumberFormat="1" applyFont="1" applyFill="1" applyAlignment="1">
      <alignment horizontal="left"/>
    </xf>
    <xf numFmtId="0" fontId="0" fillId="40" borderId="0" xfId="0" applyNumberForma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2" fillId="9" borderId="0" xfId="0" applyNumberFormat="1" applyFont="1" applyFill="1" applyBorder="1" applyAlignment="1">
      <alignment horizontal="right"/>
    </xf>
    <xf numFmtId="0" fontId="2" fillId="16" borderId="0" xfId="0" applyNumberFormat="1" applyFont="1" applyFill="1" applyBorder="1" applyAlignment="1">
      <alignment horizontal="right"/>
    </xf>
    <xf numFmtId="164" fontId="2" fillId="9" borderId="0" xfId="0" applyNumberFormat="1" applyFont="1" applyFill="1" applyBorder="1" applyAlignment="1">
      <alignment horizontal="center"/>
    </xf>
    <xf numFmtId="164" fontId="2" fillId="16" borderId="0" xfId="0" applyNumberFormat="1" applyFont="1" applyFill="1" applyBorder="1" applyAlignment="1">
      <alignment horizontal="center"/>
    </xf>
    <xf numFmtId="164" fontId="2" fillId="41" borderId="0" xfId="0" applyNumberFormat="1" applyFont="1" applyFill="1" applyAlignment="1">
      <alignment horizontal="center"/>
    </xf>
    <xf numFmtId="164" fontId="2" fillId="41" borderId="10" xfId="0" applyNumberFormat="1" applyFont="1" applyFill="1" applyBorder="1" applyAlignment="1">
      <alignment horizontal="center"/>
    </xf>
    <xf numFmtId="0" fontId="2" fillId="19" borderId="0" xfId="0" applyNumberFormat="1" applyFont="1" applyFill="1" applyBorder="1" applyAlignment="1">
      <alignment horizontal="left"/>
    </xf>
    <xf numFmtId="0" fontId="2" fillId="39" borderId="0" xfId="0" applyNumberFormat="1" applyFont="1" applyFill="1" applyBorder="1" applyAlignment="1">
      <alignment horizontal="left"/>
    </xf>
    <xf numFmtId="165" fontId="2" fillId="19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41" borderId="1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39" borderId="0" xfId="0" applyNumberFormat="1" applyFont="1" applyFill="1" applyBorder="1" applyAlignment="1">
      <alignment horizontal="center"/>
    </xf>
    <xf numFmtId="165" fontId="2" fillId="41" borderId="0" xfId="0" applyNumberFormat="1" applyFont="1" applyFill="1" applyAlignment="1">
      <alignment horizontal="center"/>
    </xf>
    <xf numFmtId="164" fontId="2" fillId="11" borderId="0" xfId="0" applyNumberFormat="1" applyFont="1" applyFill="1" applyAlignment="1">
      <alignment horizontal="center"/>
    </xf>
    <xf numFmtId="164" fontId="2" fillId="11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37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41" borderId="0" xfId="0" applyNumberFormat="1" applyFont="1" applyFill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39" borderId="0" xfId="0" applyNumberFormat="1" applyFont="1" applyFill="1" applyBorder="1" applyAlignment="1">
      <alignment horizontal="center"/>
    </xf>
    <xf numFmtId="166" fontId="2" fillId="19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4" fillId="9" borderId="0" xfId="0" applyNumberFormat="1" applyFont="1" applyFill="1" applyBorder="1" applyAlignment="1">
      <alignment horizontal="right"/>
    </xf>
    <xf numFmtId="0" fontId="4" fillId="16" borderId="0" xfId="0" applyNumberFormat="1" applyFont="1" applyFill="1" applyBorder="1" applyAlignment="1">
      <alignment horizontal="right"/>
    </xf>
    <xf numFmtId="0" fontId="2" fillId="19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9" borderId="0" xfId="0" applyNumberFormat="1" applyFont="1" applyFill="1" applyAlignment="1">
      <alignment horizontal="center"/>
    </xf>
    <xf numFmtId="0" fontId="2" fillId="16" borderId="0" xfId="0" applyNumberFormat="1" applyFont="1" applyFill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42" borderId="0" xfId="0" applyNumberFormat="1" applyFont="1" applyFill="1" applyAlignment="1">
      <alignment horizontal="left"/>
    </xf>
    <xf numFmtId="0" fontId="2" fillId="42" borderId="10" xfId="0" applyNumberFormat="1" applyFont="1" applyFill="1" applyBorder="1" applyAlignment="1">
      <alignment horizontal="left"/>
    </xf>
    <xf numFmtId="0" fontId="2" fillId="43" borderId="0" xfId="0" applyNumberFormat="1" applyFont="1" applyFill="1" applyAlignment="1">
      <alignment horizontal="left"/>
    </xf>
    <xf numFmtId="0" fontId="2" fillId="43" borderId="10" xfId="0" applyNumberFormat="1" applyFont="1" applyFill="1" applyBorder="1" applyAlignment="1">
      <alignment horizontal="left"/>
    </xf>
    <xf numFmtId="0" fontId="2" fillId="44" borderId="0" xfId="0" applyFont="1" applyFill="1" applyBorder="1" applyAlignment="1">
      <alignment horizontal="center"/>
    </xf>
    <xf numFmtId="0" fontId="2" fillId="30" borderId="0" xfId="0" applyNumberFormat="1" applyFont="1" applyFill="1" applyAlignment="1">
      <alignment horizontal="left"/>
    </xf>
    <xf numFmtId="0" fontId="2" fillId="30" borderId="0" xfId="0" applyNumberFormat="1" applyFont="1" applyFill="1" applyBorder="1" applyAlignment="1">
      <alignment horizontal="center"/>
    </xf>
    <xf numFmtId="0" fontId="2" fillId="45" borderId="0" xfId="0" applyNumberFormat="1" applyFont="1" applyFill="1" applyAlignment="1">
      <alignment horizontal="left"/>
    </xf>
    <xf numFmtId="0" fontId="2" fillId="45" borderId="0" xfId="0" applyFont="1" applyFill="1" applyBorder="1" applyAlignment="1">
      <alignment horizontal="center"/>
    </xf>
    <xf numFmtId="0" fontId="2" fillId="43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0" fillId="46" borderId="0" xfId="0" applyNumberFormat="1" applyFill="1" applyAlignment="1">
      <alignment horizontal="left"/>
    </xf>
    <xf numFmtId="0" fontId="2" fillId="46" borderId="0" xfId="0" applyNumberFormat="1" applyFont="1" applyFill="1" applyAlignment="1">
      <alignment horizontal="left"/>
    </xf>
    <xf numFmtId="0" fontId="2" fillId="46" borderId="0" xfId="0" applyNumberFormat="1" applyFont="1" applyFill="1" applyAlignment="1">
      <alignment horizontal="center"/>
    </xf>
    <xf numFmtId="0" fontId="2" fillId="46" borderId="0" xfId="0" applyFont="1" applyFill="1" applyAlignment="1">
      <alignment horizontal="center"/>
    </xf>
    <xf numFmtId="164" fontId="2" fillId="46" borderId="0" xfId="0" applyNumberFormat="1" applyFont="1" applyFill="1" applyAlignment="1">
      <alignment horizontal="center"/>
    </xf>
    <xf numFmtId="0" fontId="0" fillId="46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166" fontId="2" fillId="36" borderId="0" xfId="0" applyNumberFormat="1" applyFont="1" applyFill="1" applyAlignment="1">
      <alignment horizontal="center"/>
    </xf>
    <xf numFmtId="166" fontId="50" fillId="0" borderId="0" xfId="0" applyNumberFormat="1" applyFont="1" applyAlignment="1">
      <alignment/>
    </xf>
    <xf numFmtId="0" fontId="50" fillId="40" borderId="0" xfId="0" applyFont="1" applyFill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0" xfId="0" applyNumberFormat="1" applyFont="1" applyFill="1" applyAlignment="1">
      <alignment horizontal="center"/>
    </xf>
    <xf numFmtId="164" fontId="50" fillId="0" borderId="0" xfId="0" applyNumberFormat="1" applyFont="1" applyFill="1" applyAlignment="1">
      <alignment horizontal="center" vertical="center"/>
    </xf>
    <xf numFmtId="0" fontId="50" fillId="0" borderId="0" xfId="63" applyFont="1" applyFill="1" applyAlignment="1">
      <alignment horizontal="center"/>
      <protection/>
    </xf>
    <xf numFmtId="0" fontId="50" fillId="0" borderId="0" xfId="63" applyNumberFormat="1" applyFont="1" applyFill="1" applyAlignment="1">
      <alignment horizontal="center"/>
      <protection/>
    </xf>
    <xf numFmtId="164" fontId="50" fillId="0" borderId="0" xfId="0" applyNumberFormat="1" applyFont="1" applyFill="1" applyAlignment="1">
      <alignment horizontal="center"/>
    </xf>
    <xf numFmtId="0" fontId="50" fillId="0" borderId="0" xfId="64" applyFont="1" applyFill="1" applyAlignment="1">
      <alignment horizontal="center"/>
      <protection/>
    </xf>
    <xf numFmtId="0" fontId="50" fillId="0" borderId="0" xfId="64" applyNumberFormat="1" applyFont="1" applyFill="1" applyAlignment="1">
      <alignment horizontal="center"/>
      <protection/>
    </xf>
    <xf numFmtId="0" fontId="50" fillId="0" borderId="0" xfId="65" applyFont="1" applyFill="1" applyAlignment="1">
      <alignment horizontal="center"/>
      <protection/>
    </xf>
    <xf numFmtId="0" fontId="50" fillId="0" borderId="0" xfId="65" applyNumberFormat="1" applyFont="1" applyFill="1" applyAlignment="1">
      <alignment horizontal="center"/>
      <protection/>
    </xf>
    <xf numFmtId="0" fontId="50" fillId="0" borderId="0" xfId="55" applyFont="1" applyFill="1" applyAlignment="1">
      <alignment horizontal="center"/>
      <protection/>
    </xf>
    <xf numFmtId="0" fontId="50" fillId="0" borderId="0" xfId="55" applyNumberFormat="1" applyFont="1" applyFill="1" applyAlignment="1">
      <alignment horizontal="center"/>
      <protection/>
    </xf>
    <xf numFmtId="0" fontId="50" fillId="0" borderId="0" xfId="61" applyFont="1" applyFill="1" applyAlignment="1">
      <alignment horizontal="center"/>
      <protection/>
    </xf>
    <xf numFmtId="0" fontId="50" fillId="0" borderId="0" xfId="61" applyNumberFormat="1" applyFont="1" applyFill="1" applyAlignment="1">
      <alignment horizontal="center"/>
      <protection/>
    </xf>
    <xf numFmtId="0" fontId="50" fillId="0" borderId="0" xfId="0" applyNumberFormat="1" applyFont="1" applyFill="1" applyAlignment="1">
      <alignment vertical="center"/>
    </xf>
    <xf numFmtId="0" fontId="51" fillId="47" borderId="0" xfId="0" applyFont="1" applyFill="1" applyAlignment="1">
      <alignment/>
    </xf>
    <xf numFmtId="0" fontId="52" fillId="0" borderId="0" xfId="0" applyFont="1" applyAlignment="1">
      <alignment/>
    </xf>
    <xf numFmtId="0" fontId="6" fillId="36" borderId="0" xfId="0" applyFont="1" applyFill="1" applyAlignment="1">
      <alignment horizontal="center"/>
    </xf>
    <xf numFmtId="0" fontId="6" fillId="36" borderId="0" xfId="0" applyNumberFormat="1" applyFont="1" applyFill="1" applyAlignment="1">
      <alignment horizontal="center"/>
    </xf>
    <xf numFmtId="166" fontId="6" fillId="36" borderId="0" xfId="0" applyNumberFormat="1" applyFont="1" applyFill="1" applyAlignment="1">
      <alignment horizontal="center"/>
    </xf>
    <xf numFmtId="0" fontId="52" fillId="47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47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0" fontId="6" fillId="13" borderId="0" xfId="0" applyFont="1" applyFill="1" applyAlignment="1">
      <alignment horizontal="center"/>
    </xf>
    <xf numFmtId="0" fontId="6" fillId="13" borderId="0" xfId="0" applyNumberFormat="1" applyFont="1" applyFill="1" applyBorder="1" applyAlignment="1">
      <alignment horizontal="right"/>
    </xf>
    <xf numFmtId="164" fontId="6" fillId="13" borderId="0" xfId="0" applyNumberFormat="1" applyFont="1" applyFill="1" applyBorder="1" applyAlignment="1">
      <alignment horizontal="center"/>
    </xf>
    <xf numFmtId="0" fontId="6" fillId="47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164" fontId="6" fillId="0" borderId="0" xfId="0" applyNumberFormat="1" applyFont="1" applyFill="1" applyAlignment="1">
      <alignment horizontal="center"/>
    </xf>
    <xf numFmtId="0" fontId="6" fillId="47" borderId="0" xfId="67" applyFont="1" applyFill="1" applyAlignment="1">
      <alignment horizontal="center"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6" fillId="0" borderId="0" xfId="67" applyNumberFormat="1" applyFont="1" applyFill="1" applyAlignment="1">
      <alignment horizontal="center" vertical="center"/>
      <protection/>
    </xf>
    <xf numFmtId="0" fontId="6" fillId="47" borderId="0" xfId="68" applyFont="1" applyFill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0" xfId="68" applyNumberFormat="1" applyFont="1" applyFill="1" applyAlignment="1">
      <alignment horizontal="center" vertical="center"/>
      <protection/>
    </xf>
    <xf numFmtId="0" fontId="6" fillId="47" borderId="0" xfId="69" applyFont="1" applyFill="1" applyAlignment="1">
      <alignment horizontal="center" vertical="center"/>
      <protection/>
    </xf>
    <xf numFmtId="0" fontId="6" fillId="0" borderId="0" xfId="69" applyFont="1" applyFill="1" applyAlignment="1">
      <alignment horizontal="center" vertical="center"/>
      <protection/>
    </xf>
    <xf numFmtId="0" fontId="6" fillId="0" borderId="0" xfId="69" applyNumberFormat="1" applyFont="1" applyFill="1" applyAlignment="1">
      <alignment horizontal="center" vertical="center"/>
      <protection/>
    </xf>
    <xf numFmtId="0" fontId="6" fillId="47" borderId="0" xfId="70" applyFont="1" applyFill="1" applyAlignment="1">
      <alignment horizontal="center" vertical="center"/>
      <protection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NumberFormat="1" applyFont="1" applyFill="1" applyAlignment="1">
      <alignment horizontal="center" vertical="center"/>
      <protection/>
    </xf>
    <xf numFmtId="0" fontId="6" fillId="47" borderId="0" xfId="71" applyFont="1" applyFill="1" applyAlignment="1">
      <alignment horizontal="center" vertical="center"/>
      <protection/>
    </xf>
    <xf numFmtId="0" fontId="6" fillId="0" borderId="0" xfId="71" applyFont="1" applyFill="1" applyAlignment="1">
      <alignment horizontal="center" vertical="center"/>
      <protection/>
    </xf>
    <xf numFmtId="0" fontId="6" fillId="0" borderId="0" xfId="71" applyNumberFormat="1" applyFont="1" applyFill="1" applyAlignment="1">
      <alignment horizontal="center" vertical="center"/>
      <protection/>
    </xf>
    <xf numFmtId="0" fontId="6" fillId="47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6" fillId="0" borderId="0" xfId="56" applyNumberFormat="1" applyFont="1" applyFill="1" applyAlignment="1">
      <alignment horizontal="center" vertical="center"/>
      <protection/>
    </xf>
    <xf numFmtId="0" fontId="6" fillId="47" borderId="0" xfId="57" applyFont="1" applyFill="1" applyAlignment="1">
      <alignment horizontal="center" vertical="center"/>
      <protection/>
    </xf>
    <xf numFmtId="0" fontId="6" fillId="0" borderId="0" xfId="57" applyFont="1" applyFill="1" applyAlignment="1">
      <alignment horizontal="center" vertical="center"/>
      <protection/>
    </xf>
    <xf numFmtId="0" fontId="6" fillId="0" borderId="0" xfId="57" applyNumberFormat="1" applyFont="1" applyFill="1" applyAlignment="1">
      <alignment horizontal="center" vertical="center"/>
      <protection/>
    </xf>
    <xf numFmtId="0" fontId="6" fillId="47" borderId="0" xfId="58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0" xfId="58" applyNumberFormat="1" applyFont="1" applyFill="1" applyAlignment="1">
      <alignment horizontal="center" vertical="center"/>
      <protection/>
    </xf>
    <xf numFmtId="0" fontId="6" fillId="47" borderId="0" xfId="59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6" fillId="0" borderId="0" xfId="59" applyNumberFormat="1" applyFont="1" applyFill="1" applyAlignment="1">
      <alignment horizontal="center" vertical="center"/>
      <protection/>
    </xf>
    <xf numFmtId="0" fontId="6" fillId="47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6" fillId="47" borderId="0" xfId="0" applyNumberFormat="1" applyFont="1" applyFill="1" applyAlignment="1">
      <alignment horizontal="center"/>
    </xf>
    <xf numFmtId="0" fontId="52" fillId="47" borderId="0" xfId="66" applyFont="1" applyFill="1" applyAlignment="1">
      <alignment horizontal="center"/>
      <protection/>
    </xf>
    <xf numFmtId="0" fontId="52" fillId="0" borderId="0" xfId="66" applyFont="1" applyFill="1" applyAlignment="1">
      <alignment horizontal="center"/>
      <protection/>
    </xf>
    <xf numFmtId="0" fontId="52" fillId="0" borderId="0" xfId="66" applyNumberFormat="1" applyFont="1" applyFill="1" applyAlignment="1">
      <alignment horizontal="center"/>
      <protection/>
    </xf>
    <xf numFmtId="0" fontId="52" fillId="0" borderId="0" xfId="0" applyNumberFormat="1" applyFont="1" applyAlignment="1">
      <alignment horizontal="left" vertical="center"/>
    </xf>
    <xf numFmtId="0" fontId="52" fillId="47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16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left" vertical="center"/>
    </xf>
    <xf numFmtId="0" fontId="52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17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horizontal="left" vertical="top"/>
    </xf>
    <xf numFmtId="0" fontId="0" fillId="37" borderId="0" xfId="0" applyFont="1" applyFill="1" applyAlignment="1">
      <alignment wrapText="1"/>
    </xf>
    <xf numFmtId="0" fontId="3" fillId="0" borderId="11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13" xfId="57"/>
    <cellStyle name="Normal 14" xfId="58"/>
    <cellStyle name="Normal 15" xfId="59"/>
    <cellStyle name="Normal 17" xfId="60"/>
    <cellStyle name="Normal 19" xfId="61"/>
    <cellStyle name="Normal 2" xfId="62"/>
    <cellStyle name="Normal 21" xfId="63"/>
    <cellStyle name="Normal 22" xfId="64"/>
    <cellStyle name="Normal 24" xfId="65"/>
    <cellStyle name="Normal 3" xfId="66"/>
    <cellStyle name="Normal 5" xfId="67"/>
    <cellStyle name="Normal 6" xfId="68"/>
    <cellStyle name="Normal 7" xfId="69"/>
    <cellStyle name="Normal 8" xfId="70"/>
    <cellStyle name="Normal 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">
    <dxf>
      <font>
        <color theme="0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853"/>
  <sheetViews>
    <sheetView tabSelected="1" zoomScale="120" zoomScaleNormal="120" zoomScalePageLayoutView="0" workbookViewId="0" topLeftCell="A1">
      <pane ySplit="825" topLeftCell="A1" activePane="bottomLeft" state="split"/>
      <selection pane="topLeft" activeCell="J1" sqref="J1:W1"/>
      <selection pane="bottomLeft" activeCell="A7" sqref="A7"/>
    </sheetView>
  </sheetViews>
  <sheetFormatPr defaultColWidth="11.421875" defaultRowHeight="12.75"/>
  <cols>
    <col min="1" max="1" width="39.8515625" style="2" customWidth="1"/>
    <col min="2" max="2" width="36.8515625" style="4" customWidth="1"/>
    <col min="3" max="3" width="8.28125" style="3" customWidth="1"/>
    <col min="4" max="4" width="9.28125" style="3" customWidth="1"/>
    <col min="5" max="11" width="11.421875" style="3" customWidth="1"/>
    <col min="12" max="12" width="14.28125" style="3" customWidth="1"/>
    <col min="13" max="24" width="11.421875" style="3" customWidth="1"/>
    <col min="25" max="25" width="11.421875" style="1" customWidth="1"/>
    <col min="26" max="26" width="11.421875" style="3" customWidth="1"/>
    <col min="27" max="27" width="31.00390625" style="1" customWidth="1"/>
    <col min="28" max="16384" width="11.421875" style="1" customWidth="1"/>
  </cols>
  <sheetData>
    <row r="1" spans="1:4" ht="15.75">
      <c r="A1" s="211" t="s">
        <v>408</v>
      </c>
      <c r="B1" s="211"/>
      <c r="C1" s="211"/>
      <c r="D1" s="211"/>
    </row>
    <row r="2" spans="3:10" ht="18.75">
      <c r="C2" s="4"/>
      <c r="D2" s="4" t="s">
        <v>404</v>
      </c>
      <c r="J2" s="210" t="s">
        <v>407</v>
      </c>
    </row>
    <row r="3" spans="1:24" ht="21" thickBot="1">
      <c r="A3" s="17" t="s">
        <v>95</v>
      </c>
      <c r="B3" s="17" t="s">
        <v>88</v>
      </c>
      <c r="C3" s="18" t="s">
        <v>106</v>
      </c>
      <c r="D3" s="18" t="s">
        <v>89</v>
      </c>
      <c r="E3" s="18" t="s">
        <v>90</v>
      </c>
      <c r="F3" s="18" t="s">
        <v>91</v>
      </c>
      <c r="G3" s="18" t="s">
        <v>92</v>
      </c>
      <c r="H3" s="18" t="s">
        <v>93</v>
      </c>
      <c r="I3" s="18" t="s">
        <v>94</v>
      </c>
      <c r="J3" s="90" t="s">
        <v>252</v>
      </c>
      <c r="K3" s="90" t="s">
        <v>253</v>
      </c>
      <c r="L3" s="90" t="s">
        <v>254</v>
      </c>
      <c r="M3" s="90" t="s">
        <v>255</v>
      </c>
      <c r="N3" s="90" t="s">
        <v>256</v>
      </c>
      <c r="O3" s="90" t="s">
        <v>257</v>
      </c>
      <c r="P3" s="90" t="s">
        <v>258</v>
      </c>
      <c r="Q3" s="90" t="s">
        <v>259</v>
      </c>
      <c r="R3" s="90" t="s">
        <v>260</v>
      </c>
      <c r="S3" s="90" t="s">
        <v>261</v>
      </c>
      <c r="T3" s="90" t="s">
        <v>262</v>
      </c>
      <c r="U3" s="18" t="s">
        <v>263</v>
      </c>
      <c r="V3" s="18" t="s">
        <v>264</v>
      </c>
      <c r="W3" s="18" t="s">
        <v>265</v>
      </c>
      <c r="X3" s="18" t="s">
        <v>266</v>
      </c>
    </row>
    <row r="4" spans="1:24" ht="16.5" thickTop="1">
      <c r="A4" s="110" t="s">
        <v>0</v>
      </c>
      <c r="B4" s="99" t="s">
        <v>287</v>
      </c>
      <c r="C4" s="5">
        <v>20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6">
        <v>0</v>
      </c>
      <c r="J4" s="48">
        <v>29.141</v>
      </c>
      <c r="K4" s="48">
        <v>35.316</v>
      </c>
      <c r="L4" s="48">
        <v>3.627</v>
      </c>
      <c r="M4" s="48">
        <v>0.015</v>
      </c>
      <c r="N4" s="48">
        <v>0.011</v>
      </c>
      <c r="O4" s="48">
        <v>0.003</v>
      </c>
      <c r="P4" s="73">
        <v>0</v>
      </c>
      <c r="Q4" s="48">
        <v>0.036</v>
      </c>
      <c r="R4" s="68">
        <v>0.04</v>
      </c>
      <c r="S4" s="48">
        <v>0.014</v>
      </c>
      <c r="T4" s="48">
        <v>0.108</v>
      </c>
      <c r="U4" s="77">
        <v>-0.041</v>
      </c>
      <c r="V4" s="77">
        <v>-0.016</v>
      </c>
      <c r="W4" s="48">
        <v>34.583</v>
      </c>
      <c r="X4" s="48">
        <v>102.836</v>
      </c>
    </row>
    <row r="5" spans="1:24" ht="15.75">
      <c r="A5" s="110" t="s">
        <v>0</v>
      </c>
      <c r="B5" s="99" t="s">
        <v>288</v>
      </c>
      <c r="C5" s="5">
        <v>20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6">
        <v>0</v>
      </c>
      <c r="J5" s="48">
        <v>28.901</v>
      </c>
      <c r="K5" s="48">
        <v>35.42</v>
      </c>
      <c r="L5" s="48">
        <v>3.817</v>
      </c>
      <c r="M5" s="48">
        <v>0.004</v>
      </c>
      <c r="N5" s="48">
        <v>0.028</v>
      </c>
      <c r="O5" s="48">
        <v>0.006</v>
      </c>
      <c r="P5" s="73">
        <v>0.003</v>
      </c>
      <c r="Q5" s="48">
        <v>0.059</v>
      </c>
      <c r="R5" s="48">
        <v>0.089</v>
      </c>
      <c r="S5" s="48">
        <v>0.004</v>
      </c>
      <c r="T5" s="48">
        <v>0.221</v>
      </c>
      <c r="U5" s="81">
        <v>-0.028</v>
      </c>
      <c r="V5" s="73">
        <v>0.004</v>
      </c>
      <c r="W5" s="48">
        <v>34.067</v>
      </c>
      <c r="X5" s="48">
        <v>102.594</v>
      </c>
    </row>
    <row r="6" spans="1:24" ht="15.75">
      <c r="A6" s="110" t="s">
        <v>0</v>
      </c>
      <c r="B6" s="99" t="s">
        <v>289</v>
      </c>
      <c r="C6" s="5">
        <v>20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6">
        <v>0</v>
      </c>
      <c r="J6" s="48">
        <v>29.097</v>
      </c>
      <c r="K6" s="48">
        <v>34.759</v>
      </c>
      <c r="L6" s="48">
        <v>3.808</v>
      </c>
      <c r="M6" s="48">
        <v>0.017</v>
      </c>
      <c r="N6" s="48">
        <v>0.021</v>
      </c>
      <c r="O6" s="48">
        <v>0.003</v>
      </c>
      <c r="P6" s="73">
        <v>-0.002</v>
      </c>
      <c r="Q6" s="48">
        <v>0.071</v>
      </c>
      <c r="R6" s="48">
        <v>0.078</v>
      </c>
      <c r="S6" s="48">
        <v>-0.004</v>
      </c>
      <c r="T6" s="48">
        <v>0.101</v>
      </c>
      <c r="U6" s="81">
        <v>-0.008</v>
      </c>
      <c r="V6" s="73">
        <v>0.001</v>
      </c>
      <c r="W6" s="48">
        <v>34.199</v>
      </c>
      <c r="X6" s="48">
        <v>102.139</v>
      </c>
    </row>
    <row r="7" spans="1:24" ht="15.75">
      <c r="A7" s="110" t="s">
        <v>0</v>
      </c>
      <c r="B7" s="99" t="s">
        <v>290</v>
      </c>
      <c r="C7" s="5">
        <v>20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6">
        <v>0</v>
      </c>
      <c r="J7" s="48">
        <v>29.095</v>
      </c>
      <c r="K7" s="48">
        <v>35.343</v>
      </c>
      <c r="L7" s="48">
        <v>3.686</v>
      </c>
      <c r="M7" s="48">
        <v>0.005</v>
      </c>
      <c r="N7" s="48">
        <v>0.006</v>
      </c>
      <c r="O7" s="48">
        <v>-0.003</v>
      </c>
      <c r="P7" s="73">
        <v>0.006</v>
      </c>
      <c r="Q7" s="48">
        <v>0.047</v>
      </c>
      <c r="R7" s="48">
        <v>0.087</v>
      </c>
      <c r="S7" s="48">
        <v>-0.003</v>
      </c>
      <c r="T7" s="48">
        <v>0.12</v>
      </c>
      <c r="U7" s="81">
        <v>-0.035</v>
      </c>
      <c r="V7" s="73">
        <v>0.005</v>
      </c>
      <c r="W7" s="48">
        <v>33.346</v>
      </c>
      <c r="X7" s="48">
        <v>101.705</v>
      </c>
    </row>
    <row r="8" spans="1:24" ht="15.75">
      <c r="A8" s="110" t="s">
        <v>0</v>
      </c>
      <c r="B8" s="99" t="s">
        <v>291</v>
      </c>
      <c r="C8" s="5">
        <v>20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6">
        <v>0</v>
      </c>
      <c r="J8" s="48">
        <v>29.526</v>
      </c>
      <c r="K8" s="48">
        <v>35.137</v>
      </c>
      <c r="L8" s="48">
        <v>3.701</v>
      </c>
      <c r="M8" s="48">
        <v>0.004</v>
      </c>
      <c r="N8" s="48">
        <v>0.01</v>
      </c>
      <c r="O8" s="48">
        <v>-0.001</v>
      </c>
      <c r="P8" s="81">
        <v>0.006</v>
      </c>
      <c r="Q8" s="48">
        <v>0.044</v>
      </c>
      <c r="R8" s="48">
        <v>0.077</v>
      </c>
      <c r="S8" s="48">
        <v>0</v>
      </c>
      <c r="T8" s="48">
        <v>0.118</v>
      </c>
      <c r="U8" s="81">
        <v>-0.021</v>
      </c>
      <c r="V8" s="73">
        <v>0.015</v>
      </c>
      <c r="W8" s="48">
        <v>34.781</v>
      </c>
      <c r="X8" s="48">
        <v>103.399</v>
      </c>
    </row>
    <row r="9" spans="1:24" ht="15.75">
      <c r="A9" s="110" t="s">
        <v>0</v>
      </c>
      <c r="B9" s="99" t="s">
        <v>292</v>
      </c>
      <c r="C9" s="5">
        <v>20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6">
        <v>0</v>
      </c>
      <c r="J9" s="48">
        <v>29.627</v>
      </c>
      <c r="K9" s="48">
        <v>34.578</v>
      </c>
      <c r="L9" s="48">
        <v>3.782</v>
      </c>
      <c r="M9" s="48">
        <v>-0.003</v>
      </c>
      <c r="N9" s="48">
        <v>0.007</v>
      </c>
      <c r="O9" s="48">
        <v>-0.001</v>
      </c>
      <c r="P9" s="77">
        <v>0.013</v>
      </c>
      <c r="Q9" s="48">
        <v>0.043</v>
      </c>
      <c r="R9" s="48">
        <v>0.076</v>
      </c>
      <c r="S9" s="48">
        <v>0.003</v>
      </c>
      <c r="T9" s="48">
        <v>0.09</v>
      </c>
      <c r="U9" s="77">
        <v>0.022</v>
      </c>
      <c r="V9" s="73">
        <v>0.003</v>
      </c>
      <c r="W9" s="48">
        <v>35.583</v>
      </c>
      <c r="X9" s="48">
        <v>103.824</v>
      </c>
    </row>
    <row r="10" spans="1:24" ht="15.75">
      <c r="A10" s="110" t="s">
        <v>0</v>
      </c>
      <c r="B10" s="99" t="s">
        <v>293</v>
      </c>
      <c r="C10" s="5">
        <v>20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6">
        <v>0</v>
      </c>
      <c r="J10" s="48">
        <v>29.837</v>
      </c>
      <c r="K10" s="48">
        <v>34.147</v>
      </c>
      <c r="L10" s="48">
        <v>4.001</v>
      </c>
      <c r="M10" s="48">
        <v>0.004</v>
      </c>
      <c r="N10" s="48">
        <v>0.016</v>
      </c>
      <c r="O10" s="48">
        <v>-0.001</v>
      </c>
      <c r="P10" s="77">
        <v>-0.016</v>
      </c>
      <c r="Q10" s="48">
        <v>0.045</v>
      </c>
      <c r="R10" s="48">
        <v>0.089</v>
      </c>
      <c r="S10" s="68">
        <v>0.025</v>
      </c>
      <c r="T10" s="48">
        <v>0.152</v>
      </c>
      <c r="U10" s="77">
        <v>0.042</v>
      </c>
      <c r="V10" s="73">
        <v>0.01</v>
      </c>
      <c r="W10" s="48">
        <v>35.001</v>
      </c>
      <c r="X10" s="48">
        <v>103.353</v>
      </c>
    </row>
    <row r="11" spans="1:24" ht="15.75">
      <c r="A11" s="110" t="s">
        <v>0</v>
      </c>
      <c r="B11" s="99" t="s">
        <v>294</v>
      </c>
      <c r="C11" s="5">
        <v>20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6">
        <v>0</v>
      </c>
      <c r="J11" s="48">
        <v>30.287</v>
      </c>
      <c r="K11" s="48">
        <v>34.759</v>
      </c>
      <c r="L11" s="48">
        <v>3.874</v>
      </c>
      <c r="M11" s="48">
        <v>0.011</v>
      </c>
      <c r="N11" s="48">
        <v>0.032</v>
      </c>
      <c r="O11" s="48">
        <v>-0.003</v>
      </c>
      <c r="P11" s="73">
        <v>0.001</v>
      </c>
      <c r="Q11" s="48">
        <v>0.029</v>
      </c>
      <c r="R11" s="48">
        <v>0.088</v>
      </c>
      <c r="S11" s="48">
        <v>0.013</v>
      </c>
      <c r="T11" s="48">
        <v>0.129</v>
      </c>
      <c r="U11" s="81">
        <v>-0.014</v>
      </c>
      <c r="V11" s="73">
        <v>0.01</v>
      </c>
      <c r="W11" s="48">
        <v>32.708</v>
      </c>
      <c r="X11" s="48">
        <v>101.922</v>
      </c>
    </row>
    <row r="12" spans="1:24" ht="15.75">
      <c r="A12" s="110" t="s">
        <v>0</v>
      </c>
      <c r="B12" s="99" t="s">
        <v>295</v>
      </c>
      <c r="C12" s="5">
        <v>20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6">
        <v>0</v>
      </c>
      <c r="J12" s="48">
        <v>29.573</v>
      </c>
      <c r="K12" s="48">
        <v>35.235</v>
      </c>
      <c r="L12" s="48">
        <v>3.988</v>
      </c>
      <c r="M12" s="48">
        <v>0.01</v>
      </c>
      <c r="N12" s="48">
        <v>0.009</v>
      </c>
      <c r="O12" s="48">
        <v>-0.006</v>
      </c>
      <c r="P12" s="73">
        <v>0.001</v>
      </c>
      <c r="Q12" s="48">
        <v>0.062</v>
      </c>
      <c r="R12" s="48">
        <v>0.067</v>
      </c>
      <c r="S12" s="48">
        <v>0.009</v>
      </c>
      <c r="T12" s="48">
        <v>0.186</v>
      </c>
      <c r="U12" s="81">
        <v>-0.007</v>
      </c>
      <c r="V12" s="73">
        <v>0.01</v>
      </c>
      <c r="W12" s="48">
        <v>34.616</v>
      </c>
      <c r="X12" s="48">
        <v>103.752</v>
      </c>
    </row>
    <row r="13" spans="1:24" ht="16.5" thickBot="1">
      <c r="A13" s="111" t="s">
        <v>0</v>
      </c>
      <c r="B13" s="100" t="s">
        <v>296</v>
      </c>
      <c r="C13" s="15">
        <v>20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  <c r="J13" s="49">
        <v>29.689</v>
      </c>
      <c r="K13" s="49">
        <v>35.497</v>
      </c>
      <c r="L13" s="49">
        <v>3.767</v>
      </c>
      <c r="M13" s="49">
        <v>-0.008</v>
      </c>
      <c r="N13" s="49">
        <v>0.011</v>
      </c>
      <c r="O13" s="49">
        <v>0.005</v>
      </c>
      <c r="P13" s="80">
        <v>0.005</v>
      </c>
      <c r="Q13" s="49">
        <v>0.042</v>
      </c>
      <c r="R13" s="69">
        <v>0.053</v>
      </c>
      <c r="S13" s="49">
        <v>0.003</v>
      </c>
      <c r="T13" s="49">
        <v>0.164</v>
      </c>
      <c r="U13" s="83">
        <v>-0.011</v>
      </c>
      <c r="V13" s="74">
        <v>-0.008</v>
      </c>
      <c r="W13" s="49">
        <v>34.699</v>
      </c>
      <c r="X13" s="49">
        <v>103.907</v>
      </c>
    </row>
    <row r="14" spans="1:24" ht="15.75">
      <c r="A14" s="47" t="s">
        <v>2</v>
      </c>
      <c r="B14" s="20"/>
      <c r="C14" s="21"/>
      <c r="D14" s="21"/>
      <c r="E14" s="109" t="s">
        <v>46</v>
      </c>
      <c r="F14" s="21"/>
      <c r="G14" s="21"/>
      <c r="H14" s="21"/>
      <c r="I14" s="47" t="s">
        <v>2</v>
      </c>
      <c r="J14" s="26">
        <f>AVERAGE(J4:J13)</f>
        <v>29.477300000000003</v>
      </c>
      <c r="K14" s="26">
        <f aca="true" t="shared" si="0" ref="K14:X14">AVERAGE(K4:K13)</f>
        <v>35.0191</v>
      </c>
      <c r="L14" s="26">
        <f t="shared" si="0"/>
        <v>3.8051000000000004</v>
      </c>
      <c r="M14" s="26">
        <f t="shared" si="0"/>
        <v>0.005899999999999999</v>
      </c>
      <c r="N14" s="26">
        <f t="shared" si="0"/>
        <v>0.015100000000000002</v>
      </c>
      <c r="O14" s="26">
        <f t="shared" si="0"/>
        <v>0.0002</v>
      </c>
      <c r="P14" s="75">
        <f>AVERAGE(P4:P8,P11:P13)</f>
        <v>0.0025000000000000005</v>
      </c>
      <c r="Q14" s="26">
        <f t="shared" si="0"/>
        <v>0.047799999999999995</v>
      </c>
      <c r="R14" s="26">
        <f>AVERAGE(R5:R12)</f>
        <v>0.081375</v>
      </c>
      <c r="S14" s="26">
        <f>AVERAGE(S4:S9,S11:S13)</f>
        <v>0.004333333333333334</v>
      </c>
      <c r="T14" s="45">
        <f t="shared" si="0"/>
        <v>0.1389</v>
      </c>
      <c r="U14" s="75">
        <f>AVERAGE(U5:U8,U11:U13)</f>
        <v>-0.017714285714285717</v>
      </c>
      <c r="V14" s="82">
        <f>AVERAGE(V5:V12)</f>
        <v>0.00725</v>
      </c>
      <c r="W14" s="26">
        <f t="shared" si="0"/>
        <v>34.3583</v>
      </c>
      <c r="X14" s="26">
        <f t="shared" si="0"/>
        <v>102.94309999999999</v>
      </c>
    </row>
    <row r="15" spans="1:24" ht="15.75">
      <c r="A15" s="47" t="s">
        <v>3</v>
      </c>
      <c r="B15" s="20"/>
      <c r="C15" s="21"/>
      <c r="D15" s="21"/>
      <c r="E15" s="109" t="s">
        <v>46</v>
      </c>
      <c r="F15" s="21"/>
      <c r="G15" s="21"/>
      <c r="H15" s="21"/>
      <c r="I15" s="47" t="s">
        <v>3</v>
      </c>
      <c r="J15" s="26">
        <f>STDEV(J4:J13)</f>
        <v>0.4216048834842615</v>
      </c>
      <c r="K15" s="26">
        <f aca="true" t="shared" si="1" ref="K15:X15">STDEV(K4:K13)</f>
        <v>0.43882607286056136</v>
      </c>
      <c r="L15" s="26">
        <f t="shared" si="1"/>
        <v>0.12267975473655891</v>
      </c>
      <c r="M15" s="26">
        <f t="shared" si="1"/>
        <v>0.007694875639743058</v>
      </c>
      <c r="N15" s="26">
        <f t="shared" si="1"/>
        <v>0.009024041962077374</v>
      </c>
      <c r="O15" s="26">
        <f t="shared" si="1"/>
        <v>0.003881580434135903</v>
      </c>
      <c r="P15" s="75">
        <f>STDEV(P4:P9,P11:P13)</f>
        <v>0.00447213595499958</v>
      </c>
      <c r="Q15" s="26">
        <f t="shared" si="1"/>
        <v>0.01263856531942349</v>
      </c>
      <c r="R15" s="26">
        <f>STDEV(R5:R12)</f>
        <v>0.008087689057185262</v>
      </c>
      <c r="S15" s="26">
        <f>STDEV(S4:S9,S11:S13)</f>
        <v>0.00648074069840786</v>
      </c>
      <c r="T15" s="45">
        <f t="shared" si="1"/>
        <v>0.04141242433001103</v>
      </c>
      <c r="U15" s="75">
        <f>STDEV(U5:U8,U11:U13)</f>
        <v>0.01067261738772462</v>
      </c>
      <c r="V15" s="82">
        <f>STDEV(V5:V12)</f>
        <v>0.004713203338949605</v>
      </c>
      <c r="W15" s="26">
        <f t="shared" si="1"/>
        <v>0.8288598661883552</v>
      </c>
      <c r="X15" s="26">
        <f t="shared" si="1"/>
        <v>0.8226464678773691</v>
      </c>
    </row>
    <row r="16" spans="1:24" ht="15.75">
      <c r="A16" s="47" t="s">
        <v>4</v>
      </c>
      <c r="B16" s="20"/>
      <c r="C16" s="21"/>
      <c r="D16" s="21"/>
      <c r="E16" s="109" t="s">
        <v>46</v>
      </c>
      <c r="F16" s="21"/>
      <c r="G16" s="21"/>
      <c r="H16" s="21"/>
      <c r="I16" s="47" t="s">
        <v>4</v>
      </c>
      <c r="J16" s="26">
        <f>J15*2</f>
        <v>0.843209766968523</v>
      </c>
      <c r="K16" s="26">
        <f aca="true" t="shared" si="2" ref="K16:X16">K15*2</f>
        <v>0.8776521457211227</v>
      </c>
      <c r="L16" s="26">
        <f t="shared" si="2"/>
        <v>0.24535950947311783</v>
      </c>
      <c r="M16" s="26">
        <f t="shared" si="2"/>
        <v>0.015389751279486117</v>
      </c>
      <c r="N16" s="26">
        <f t="shared" si="2"/>
        <v>0.01804808392415475</v>
      </c>
      <c r="O16" s="26">
        <f t="shared" si="2"/>
        <v>0.007763160868271806</v>
      </c>
      <c r="P16" s="75">
        <f t="shared" si="2"/>
        <v>0.00894427190999916</v>
      </c>
      <c r="Q16" s="26">
        <f t="shared" si="2"/>
        <v>0.02527713063884698</v>
      </c>
      <c r="R16" s="26">
        <f t="shared" si="2"/>
        <v>0.016175378114370524</v>
      </c>
      <c r="S16" s="26">
        <f t="shared" si="2"/>
        <v>0.01296148139681572</v>
      </c>
      <c r="T16" s="45">
        <f t="shared" si="2"/>
        <v>0.08282484866002206</v>
      </c>
      <c r="U16" s="75">
        <f t="shared" si="2"/>
        <v>0.02134523477544924</v>
      </c>
      <c r="V16" s="82">
        <f t="shared" si="2"/>
        <v>0.00942640667789921</v>
      </c>
      <c r="W16" s="26">
        <f t="shared" si="2"/>
        <v>1.6577197323767103</v>
      </c>
      <c r="X16" s="26">
        <f t="shared" si="2"/>
        <v>1.6452929357547381</v>
      </c>
    </row>
    <row r="17" spans="1:24" ht="15.75">
      <c r="A17" s="56" t="s">
        <v>5</v>
      </c>
      <c r="B17" s="20"/>
      <c r="C17" s="21"/>
      <c r="D17" s="21"/>
      <c r="E17" s="109" t="s">
        <v>46</v>
      </c>
      <c r="F17" s="93"/>
      <c r="G17" s="93"/>
      <c r="H17" s="93"/>
      <c r="I17" s="56" t="s">
        <v>5</v>
      </c>
      <c r="J17" s="55">
        <f>MAX(J4:J13)</f>
        <v>30.287</v>
      </c>
      <c r="K17" s="55">
        <f aca="true" t="shared" si="3" ref="K17:X17">MAX(K4:K13)</f>
        <v>35.497</v>
      </c>
      <c r="L17" s="55">
        <f t="shared" si="3"/>
        <v>4.001</v>
      </c>
      <c r="M17" s="55">
        <f t="shared" si="3"/>
        <v>0.017</v>
      </c>
      <c r="N17" s="55">
        <f t="shared" si="3"/>
        <v>0.032</v>
      </c>
      <c r="O17" s="55">
        <f t="shared" si="3"/>
        <v>0.006</v>
      </c>
      <c r="P17" s="72">
        <f>MAX(P4:P8,P11:P13)</f>
        <v>0.006</v>
      </c>
      <c r="Q17" s="55">
        <f t="shared" si="3"/>
        <v>0.071</v>
      </c>
      <c r="R17" s="55">
        <f t="shared" si="3"/>
        <v>0.089</v>
      </c>
      <c r="S17" s="55">
        <f>MAX(S4:S9,S11:S13)</f>
        <v>0.014</v>
      </c>
      <c r="T17" s="55">
        <f t="shared" si="3"/>
        <v>0.221</v>
      </c>
      <c r="U17" s="72">
        <f>MAX(U5:U8,U11:U13)</f>
        <v>-0.007</v>
      </c>
      <c r="V17" s="72">
        <f t="shared" si="3"/>
        <v>0.015</v>
      </c>
      <c r="W17" s="55">
        <f t="shared" si="3"/>
        <v>35.583</v>
      </c>
      <c r="X17" s="55">
        <f t="shared" si="3"/>
        <v>103.907</v>
      </c>
    </row>
    <row r="18" spans="1:24" ht="15.75">
      <c r="A18" s="56" t="s">
        <v>6</v>
      </c>
      <c r="B18" s="20"/>
      <c r="C18" s="21"/>
      <c r="D18" s="21"/>
      <c r="E18" s="109" t="s">
        <v>46</v>
      </c>
      <c r="F18" s="93"/>
      <c r="G18" s="93"/>
      <c r="H18" s="93"/>
      <c r="I18" s="56" t="s">
        <v>6</v>
      </c>
      <c r="J18" s="55">
        <f>J14+J16</f>
        <v>30.320509766968527</v>
      </c>
      <c r="K18" s="55">
        <f aca="true" t="shared" si="4" ref="K18:X18">K14+K16</f>
        <v>35.89675214572112</v>
      </c>
      <c r="L18" s="55">
        <f t="shared" si="4"/>
        <v>4.050459509473118</v>
      </c>
      <c r="M18" s="55">
        <f t="shared" si="4"/>
        <v>0.021289751279486117</v>
      </c>
      <c r="N18" s="55">
        <f t="shared" si="4"/>
        <v>0.03314808392415475</v>
      </c>
      <c r="O18" s="55">
        <f t="shared" si="4"/>
        <v>0.007963160868271806</v>
      </c>
      <c r="P18" s="72">
        <f t="shared" si="4"/>
        <v>0.01144427190999916</v>
      </c>
      <c r="Q18" s="55">
        <f t="shared" si="4"/>
        <v>0.07307713063884698</v>
      </c>
      <c r="R18" s="55">
        <f t="shared" si="4"/>
        <v>0.09755037811437053</v>
      </c>
      <c r="S18" s="55">
        <f t="shared" si="4"/>
        <v>0.017294814730149054</v>
      </c>
      <c r="T18" s="55">
        <f t="shared" si="4"/>
        <v>0.22172484866002207</v>
      </c>
      <c r="U18" s="72">
        <f t="shared" si="4"/>
        <v>0.0036309490611635235</v>
      </c>
      <c r="V18" s="72">
        <f t="shared" si="4"/>
        <v>0.01667640667789921</v>
      </c>
      <c r="W18" s="55">
        <f t="shared" si="4"/>
        <v>36.01601973237671</v>
      </c>
      <c r="X18" s="55">
        <f t="shared" si="4"/>
        <v>104.58839293575473</v>
      </c>
    </row>
    <row r="19" spans="1:24" ht="15.75">
      <c r="A19" s="70" t="s">
        <v>43</v>
      </c>
      <c r="B19" s="20"/>
      <c r="C19" s="21"/>
      <c r="D19" s="21"/>
      <c r="E19" s="109" t="s">
        <v>46</v>
      </c>
      <c r="F19" s="93"/>
      <c r="G19" s="93"/>
      <c r="H19" s="93"/>
      <c r="I19" s="56" t="s">
        <v>43</v>
      </c>
      <c r="J19" s="55">
        <f>J18-J17</f>
        <v>0.033509766968528254</v>
      </c>
      <c r="K19" s="55">
        <f aca="true" t="shared" si="5" ref="K19:X19">K18-K17</f>
        <v>0.3997521457211235</v>
      </c>
      <c r="L19" s="55">
        <f t="shared" si="5"/>
        <v>0.04945950947311761</v>
      </c>
      <c r="M19" s="55">
        <f t="shared" si="5"/>
        <v>0.004289751279486116</v>
      </c>
      <c r="N19" s="55">
        <f t="shared" si="5"/>
        <v>0.001148083924154747</v>
      </c>
      <c r="O19" s="55">
        <f t="shared" si="5"/>
        <v>0.0019631608682718054</v>
      </c>
      <c r="P19" s="72">
        <f t="shared" si="5"/>
        <v>0.00544427190999916</v>
      </c>
      <c r="Q19" s="55">
        <f t="shared" si="5"/>
        <v>0.0020771306388469857</v>
      </c>
      <c r="R19" s="55">
        <f t="shared" si="5"/>
        <v>0.008550378114370538</v>
      </c>
      <c r="S19" s="55">
        <f t="shared" si="5"/>
        <v>0.003294814730149054</v>
      </c>
      <c r="T19" s="55">
        <f t="shared" si="5"/>
        <v>0.0007248486600220649</v>
      </c>
      <c r="U19" s="72">
        <f t="shared" si="5"/>
        <v>0.010630949061163523</v>
      </c>
      <c r="V19" s="72">
        <f t="shared" si="5"/>
        <v>0.0016764066778992108</v>
      </c>
      <c r="W19" s="55">
        <f t="shared" si="5"/>
        <v>0.43301973237671376</v>
      </c>
      <c r="X19" s="55">
        <f t="shared" si="5"/>
        <v>0.6813929357547295</v>
      </c>
    </row>
    <row r="20" spans="1:24" ht="15.75">
      <c r="A20" s="53" t="s">
        <v>89</v>
      </c>
      <c r="B20" s="20"/>
      <c r="C20" s="21"/>
      <c r="D20" s="21"/>
      <c r="E20" s="109" t="s">
        <v>46</v>
      </c>
      <c r="F20" s="94"/>
      <c r="G20" s="94"/>
      <c r="H20" s="94"/>
      <c r="I20" s="53" t="s">
        <v>89</v>
      </c>
      <c r="J20" s="50">
        <f aca="true" t="shared" si="6" ref="J20:O20">MIN(J4:J13)</f>
        <v>28.901</v>
      </c>
      <c r="K20" s="50">
        <f t="shared" si="6"/>
        <v>34.147</v>
      </c>
      <c r="L20" s="50">
        <f t="shared" si="6"/>
        <v>3.627</v>
      </c>
      <c r="M20" s="50">
        <f t="shared" si="6"/>
        <v>-0.008</v>
      </c>
      <c r="N20" s="50">
        <f t="shared" si="6"/>
        <v>0.006</v>
      </c>
      <c r="O20" s="50">
        <f t="shared" si="6"/>
        <v>-0.006</v>
      </c>
      <c r="P20" s="76">
        <f>MIN(P4:P9,P11:P13)</f>
        <v>-0.002</v>
      </c>
      <c r="Q20" s="50">
        <f>MIN(Q4:Q13)</f>
        <v>0.029</v>
      </c>
      <c r="R20" s="50">
        <f>MIN(R5:R12)</f>
        <v>0.067</v>
      </c>
      <c r="S20" s="50">
        <f>MIN(S4:S13)</f>
        <v>-0.004</v>
      </c>
      <c r="T20" s="50">
        <f>MIN(T4:T13)</f>
        <v>0.09</v>
      </c>
      <c r="U20" s="76">
        <f>MIN(U5:U8,U11:U13)</f>
        <v>-0.035</v>
      </c>
      <c r="V20" s="76">
        <f>MIN(V5:V12)</f>
        <v>0.001</v>
      </c>
      <c r="W20" s="50">
        <f>MIN(W4:W13)</f>
        <v>32.708</v>
      </c>
      <c r="X20" s="50">
        <f>MIN(X4:X13)</f>
        <v>101.705</v>
      </c>
    </row>
    <row r="21" spans="1:24" ht="15.75">
      <c r="A21" s="53" t="s">
        <v>7</v>
      </c>
      <c r="B21" s="20"/>
      <c r="C21" s="21"/>
      <c r="D21" s="21"/>
      <c r="E21" s="109" t="s">
        <v>46</v>
      </c>
      <c r="F21" s="94"/>
      <c r="G21" s="94"/>
      <c r="H21" s="94"/>
      <c r="I21" s="53" t="s">
        <v>7</v>
      </c>
      <c r="J21" s="50">
        <f>J14-J16</f>
        <v>28.63409023303148</v>
      </c>
      <c r="K21" s="50">
        <f aca="true" t="shared" si="7" ref="K21:X21">K14-K16</f>
        <v>34.14144785427888</v>
      </c>
      <c r="L21" s="50">
        <f t="shared" si="7"/>
        <v>3.5597404905268824</v>
      </c>
      <c r="M21" s="50">
        <f t="shared" si="7"/>
        <v>-0.009489751279486118</v>
      </c>
      <c r="N21" s="50">
        <f t="shared" si="7"/>
        <v>-0.0029480839241547464</v>
      </c>
      <c r="O21" s="50">
        <f t="shared" si="7"/>
        <v>-0.007563160868271806</v>
      </c>
      <c r="P21" s="76">
        <f t="shared" si="7"/>
        <v>-0.006444271909999159</v>
      </c>
      <c r="Q21" s="50">
        <f t="shared" si="7"/>
        <v>0.022522869361153015</v>
      </c>
      <c r="R21" s="50">
        <f t="shared" si="7"/>
        <v>0.06519962188562947</v>
      </c>
      <c r="S21" s="50">
        <f t="shared" si="7"/>
        <v>-0.008628148063482385</v>
      </c>
      <c r="T21" s="50">
        <f t="shared" si="7"/>
        <v>0.05607515133997794</v>
      </c>
      <c r="U21" s="76">
        <f t="shared" si="7"/>
        <v>-0.03905952048973496</v>
      </c>
      <c r="V21" s="76">
        <f t="shared" si="7"/>
        <v>-0.0021764066778992104</v>
      </c>
      <c r="W21" s="50">
        <f t="shared" si="7"/>
        <v>32.70058026762329</v>
      </c>
      <c r="X21" s="50">
        <f t="shared" si="7"/>
        <v>101.29780706424525</v>
      </c>
    </row>
    <row r="22" spans="1:24" ht="15.75">
      <c r="A22" s="71" t="s">
        <v>43</v>
      </c>
      <c r="B22" s="20"/>
      <c r="C22" s="21"/>
      <c r="D22" s="21"/>
      <c r="E22" s="109" t="s">
        <v>46</v>
      </c>
      <c r="F22" s="94"/>
      <c r="G22" s="94"/>
      <c r="H22" s="94"/>
      <c r="I22" s="53" t="s">
        <v>43</v>
      </c>
      <c r="J22" s="50">
        <f>J20-J21</f>
        <v>0.26690976696852076</v>
      </c>
      <c r="K22" s="50">
        <f aca="true" t="shared" si="8" ref="K22:X22">K20-K21</f>
        <v>0.005552145721118507</v>
      </c>
      <c r="L22" s="50">
        <f t="shared" si="8"/>
        <v>0.06725950947311743</v>
      </c>
      <c r="M22" s="50">
        <f t="shared" si="8"/>
        <v>0.0014897512794861175</v>
      </c>
      <c r="N22" s="50">
        <f t="shared" si="8"/>
        <v>0.008948083924154747</v>
      </c>
      <c r="O22" s="50">
        <f t="shared" si="8"/>
        <v>0.001563160868271806</v>
      </c>
      <c r="P22" s="76">
        <f t="shared" si="8"/>
        <v>0.004444271909999159</v>
      </c>
      <c r="Q22" s="50">
        <f t="shared" si="8"/>
        <v>0.006477130638846987</v>
      </c>
      <c r="R22" s="50">
        <f t="shared" si="8"/>
        <v>0.0018003781143705322</v>
      </c>
      <c r="S22" s="50">
        <f t="shared" si="8"/>
        <v>0.004628148063482385</v>
      </c>
      <c r="T22" s="50">
        <f t="shared" si="8"/>
        <v>0.03392484866002206</v>
      </c>
      <c r="U22" s="76">
        <f t="shared" si="8"/>
        <v>0.004059520489734958</v>
      </c>
      <c r="V22" s="76">
        <f>V20-V21</f>
        <v>0.0031764066778992104</v>
      </c>
      <c r="W22" s="50">
        <f t="shared" si="8"/>
        <v>0.007419732376710897</v>
      </c>
      <c r="X22" s="50">
        <f t="shared" si="8"/>
        <v>0.40719293575475035</v>
      </c>
    </row>
    <row r="23" spans="1:24" ht="15.75">
      <c r="A23" s="47"/>
      <c r="B23" s="54"/>
      <c r="C23" s="21"/>
      <c r="D23" s="21"/>
      <c r="E23" s="21"/>
      <c r="F23" s="21"/>
      <c r="G23" s="21"/>
      <c r="H23" s="21"/>
      <c r="I23" s="22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5.75">
      <c r="A24" s="110" t="s">
        <v>126</v>
      </c>
      <c r="B24" s="99" t="s">
        <v>297</v>
      </c>
      <c r="C24" s="5">
        <v>53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6">
        <v>0</v>
      </c>
      <c r="J24" s="48">
        <v>29.516</v>
      </c>
      <c r="K24" s="48">
        <v>34.888</v>
      </c>
      <c r="L24" s="48">
        <v>4.084</v>
      </c>
      <c r="M24" s="48">
        <v>0.276</v>
      </c>
      <c r="N24" s="73">
        <v>0.016</v>
      </c>
      <c r="O24" s="48">
        <v>0.006</v>
      </c>
      <c r="P24" s="48">
        <v>0.019</v>
      </c>
      <c r="Q24" s="48">
        <v>0.029</v>
      </c>
      <c r="R24" s="48">
        <v>0.049</v>
      </c>
      <c r="S24" s="48">
        <v>-0.003</v>
      </c>
      <c r="T24" s="48">
        <v>0.049</v>
      </c>
      <c r="U24" s="48">
        <v>0.052</v>
      </c>
      <c r="V24" s="48">
        <v>-0.003</v>
      </c>
      <c r="W24" s="48">
        <v>34.774</v>
      </c>
      <c r="X24" s="48">
        <v>103.754</v>
      </c>
    </row>
    <row r="25" spans="1:24" ht="15.75">
      <c r="A25" s="110" t="s">
        <v>126</v>
      </c>
      <c r="B25" s="99" t="s">
        <v>298</v>
      </c>
      <c r="C25" s="5">
        <v>53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6">
        <v>0</v>
      </c>
      <c r="J25" s="48">
        <v>29.755</v>
      </c>
      <c r="K25" s="48">
        <v>35.498</v>
      </c>
      <c r="L25" s="48">
        <v>4.122</v>
      </c>
      <c r="M25" s="48">
        <v>0.255</v>
      </c>
      <c r="N25" s="73">
        <v>0.016</v>
      </c>
      <c r="O25" s="48">
        <v>0.001</v>
      </c>
      <c r="P25" s="48">
        <v>-0.003</v>
      </c>
      <c r="Q25" s="48">
        <v>0.063</v>
      </c>
      <c r="R25" s="48">
        <v>0.041</v>
      </c>
      <c r="S25" s="48">
        <v>0.001</v>
      </c>
      <c r="T25" s="48">
        <v>0.006</v>
      </c>
      <c r="U25" s="48">
        <v>-0.054</v>
      </c>
      <c r="V25" s="48">
        <v>0.023</v>
      </c>
      <c r="W25" s="48">
        <v>33.071</v>
      </c>
      <c r="X25" s="48">
        <v>102.795</v>
      </c>
    </row>
    <row r="26" spans="1:24" ht="15.75">
      <c r="A26" s="110" t="s">
        <v>126</v>
      </c>
      <c r="B26" s="99" t="s">
        <v>299</v>
      </c>
      <c r="C26" s="5">
        <v>53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6">
        <v>0</v>
      </c>
      <c r="J26" s="48">
        <v>29.208</v>
      </c>
      <c r="K26" s="48">
        <v>35.095</v>
      </c>
      <c r="L26" s="48">
        <v>4.048</v>
      </c>
      <c r="M26" s="48">
        <v>0.263</v>
      </c>
      <c r="N26" s="73">
        <v>0.017</v>
      </c>
      <c r="O26" s="48">
        <v>-0.002</v>
      </c>
      <c r="P26" s="48">
        <v>0.007</v>
      </c>
      <c r="Q26" s="48">
        <v>0.036</v>
      </c>
      <c r="R26" s="48">
        <v>0.055</v>
      </c>
      <c r="S26" s="48">
        <v>0.006</v>
      </c>
      <c r="T26" s="48">
        <v>-0.021</v>
      </c>
      <c r="U26" s="48">
        <v>0.011</v>
      </c>
      <c r="V26" s="48">
        <v>-0.002</v>
      </c>
      <c r="W26" s="48">
        <v>35.196</v>
      </c>
      <c r="X26" s="48">
        <v>103.916</v>
      </c>
    </row>
    <row r="27" spans="1:24" ht="15.75">
      <c r="A27" s="110" t="s">
        <v>126</v>
      </c>
      <c r="B27" s="99" t="s">
        <v>300</v>
      </c>
      <c r="C27" s="5">
        <v>53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6">
        <v>0</v>
      </c>
      <c r="J27" s="48">
        <v>29.783</v>
      </c>
      <c r="K27" s="48">
        <v>34.983</v>
      </c>
      <c r="L27" s="48">
        <v>3.996</v>
      </c>
      <c r="M27" s="48">
        <v>0.274</v>
      </c>
      <c r="N27" s="73">
        <v>0.015</v>
      </c>
      <c r="O27" s="48">
        <v>0.004</v>
      </c>
      <c r="P27" s="48">
        <v>0.016</v>
      </c>
      <c r="Q27" s="48">
        <v>0.023</v>
      </c>
      <c r="R27" s="48">
        <v>0.044</v>
      </c>
      <c r="S27" s="48">
        <v>0.005</v>
      </c>
      <c r="T27" s="48">
        <v>-0.007</v>
      </c>
      <c r="U27" s="48">
        <v>0.005</v>
      </c>
      <c r="V27" s="48">
        <v>0.012</v>
      </c>
      <c r="W27" s="48">
        <v>34.098</v>
      </c>
      <c r="X27" s="48">
        <v>103.249</v>
      </c>
    </row>
    <row r="28" spans="1:24" ht="15.75">
      <c r="A28" s="110" t="s">
        <v>126</v>
      </c>
      <c r="B28" s="99" t="s">
        <v>301</v>
      </c>
      <c r="C28" s="5">
        <v>53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6">
        <v>0</v>
      </c>
      <c r="J28" s="68">
        <v>28.554</v>
      </c>
      <c r="K28" s="68">
        <v>36.81</v>
      </c>
      <c r="L28" s="48">
        <v>3.925</v>
      </c>
      <c r="M28" s="48">
        <v>0.242</v>
      </c>
      <c r="N28" s="77">
        <v>0.025</v>
      </c>
      <c r="O28" s="48">
        <v>-0.005</v>
      </c>
      <c r="P28" s="48">
        <v>0.024</v>
      </c>
      <c r="Q28" s="48">
        <v>0.036</v>
      </c>
      <c r="R28" s="48">
        <v>0.07</v>
      </c>
      <c r="S28" s="48">
        <v>0.004</v>
      </c>
      <c r="T28" s="48">
        <v>0.017</v>
      </c>
      <c r="U28" s="48">
        <v>0.008</v>
      </c>
      <c r="V28" s="48">
        <v>-0.003</v>
      </c>
      <c r="W28" s="48">
        <v>34.964</v>
      </c>
      <c r="X28" s="68">
        <v>104.671</v>
      </c>
    </row>
    <row r="29" spans="1:24" ht="15.75">
      <c r="A29" s="110" t="s">
        <v>126</v>
      </c>
      <c r="B29" s="99" t="s">
        <v>302</v>
      </c>
      <c r="C29" s="5">
        <v>53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6">
        <v>0</v>
      </c>
      <c r="J29" s="48">
        <v>29.258</v>
      </c>
      <c r="K29" s="48">
        <v>35.379</v>
      </c>
      <c r="L29" s="48">
        <v>3.927</v>
      </c>
      <c r="M29" s="48">
        <v>0.253</v>
      </c>
      <c r="N29" s="73">
        <v>0.02</v>
      </c>
      <c r="O29" s="48">
        <v>0.011</v>
      </c>
      <c r="P29" s="68">
        <v>0.043</v>
      </c>
      <c r="Q29" s="48">
        <v>0.039</v>
      </c>
      <c r="R29" s="48">
        <v>0.064</v>
      </c>
      <c r="S29" s="48">
        <v>0.007</v>
      </c>
      <c r="T29" s="48">
        <v>0.028</v>
      </c>
      <c r="U29" s="48">
        <v>-0.035</v>
      </c>
      <c r="V29" s="48">
        <v>-0.018</v>
      </c>
      <c r="W29" s="48">
        <v>33.671</v>
      </c>
      <c r="X29" s="48">
        <v>102.646</v>
      </c>
    </row>
    <row r="30" spans="1:24" ht="15.75">
      <c r="A30" s="110" t="s">
        <v>126</v>
      </c>
      <c r="B30" s="99" t="s">
        <v>303</v>
      </c>
      <c r="C30" s="5">
        <v>53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6">
        <v>0</v>
      </c>
      <c r="J30" s="48">
        <v>29.221</v>
      </c>
      <c r="K30" s="48">
        <v>35.14</v>
      </c>
      <c r="L30" s="48">
        <v>3.944</v>
      </c>
      <c r="M30" s="48">
        <v>0.267</v>
      </c>
      <c r="N30" s="73">
        <v>0.021</v>
      </c>
      <c r="O30" s="48">
        <v>0</v>
      </c>
      <c r="P30" s="48">
        <v>0.015</v>
      </c>
      <c r="Q30" s="48">
        <v>0.02</v>
      </c>
      <c r="R30" s="48">
        <v>0.054</v>
      </c>
      <c r="S30" s="48">
        <v>-0.001</v>
      </c>
      <c r="T30" s="48">
        <v>0.037</v>
      </c>
      <c r="U30" s="48">
        <v>0.002</v>
      </c>
      <c r="V30" s="48">
        <v>-0.002</v>
      </c>
      <c r="W30" s="48">
        <v>34.49</v>
      </c>
      <c r="X30" s="48">
        <v>103.207</v>
      </c>
    </row>
    <row r="31" spans="1:24" ht="15.75">
      <c r="A31" s="110" t="s">
        <v>126</v>
      </c>
      <c r="B31" s="99" t="s">
        <v>304</v>
      </c>
      <c r="C31" s="5">
        <v>53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6">
        <v>0</v>
      </c>
      <c r="J31" s="48">
        <v>29.41</v>
      </c>
      <c r="K31" s="48">
        <v>35.32</v>
      </c>
      <c r="L31" s="48">
        <v>4.038</v>
      </c>
      <c r="M31" s="48">
        <v>0.255</v>
      </c>
      <c r="N31" s="73">
        <v>0.019</v>
      </c>
      <c r="O31" s="68">
        <v>0.021</v>
      </c>
      <c r="P31" s="48">
        <v>0.008</v>
      </c>
      <c r="Q31" s="48">
        <v>0.052</v>
      </c>
      <c r="R31" s="48">
        <v>0.067</v>
      </c>
      <c r="S31" s="48">
        <v>0.004</v>
      </c>
      <c r="T31" s="48">
        <v>0.049</v>
      </c>
      <c r="U31" s="48">
        <v>0.025</v>
      </c>
      <c r="V31" s="48">
        <v>-0.012</v>
      </c>
      <c r="W31" s="48">
        <v>34.18</v>
      </c>
      <c r="X31" s="48">
        <v>103.436</v>
      </c>
    </row>
    <row r="32" spans="1:24" ht="15.75">
      <c r="A32" s="110" t="s">
        <v>126</v>
      </c>
      <c r="B32" s="99" t="s">
        <v>305</v>
      </c>
      <c r="C32" s="5">
        <v>53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6">
        <v>0</v>
      </c>
      <c r="J32" s="48">
        <v>29.348</v>
      </c>
      <c r="K32" s="48">
        <v>35.243</v>
      </c>
      <c r="L32" s="48">
        <v>4.024</v>
      </c>
      <c r="M32" s="48">
        <v>0.262</v>
      </c>
      <c r="N32" s="73">
        <v>0.018</v>
      </c>
      <c r="O32" s="48">
        <v>0.007</v>
      </c>
      <c r="P32" s="48">
        <v>0.01</v>
      </c>
      <c r="Q32" s="48">
        <v>0.058</v>
      </c>
      <c r="R32" s="48">
        <v>0.08</v>
      </c>
      <c r="S32" s="48">
        <v>-0.001</v>
      </c>
      <c r="T32" s="48">
        <v>-0.038</v>
      </c>
      <c r="U32" s="48">
        <v>0</v>
      </c>
      <c r="V32" s="48">
        <v>-0.016</v>
      </c>
      <c r="W32" s="48">
        <v>34.436</v>
      </c>
      <c r="X32" s="48">
        <v>103.432</v>
      </c>
    </row>
    <row r="33" spans="1:24" ht="16.5" thickBot="1">
      <c r="A33" s="111" t="s">
        <v>126</v>
      </c>
      <c r="B33" s="100" t="s">
        <v>306</v>
      </c>
      <c r="C33" s="15">
        <v>53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  <c r="J33" s="49">
        <v>29.244</v>
      </c>
      <c r="K33" s="49">
        <v>35.611</v>
      </c>
      <c r="L33" s="49">
        <v>3.944</v>
      </c>
      <c r="M33" s="49">
        <v>0.267</v>
      </c>
      <c r="N33" s="74">
        <v>0.029</v>
      </c>
      <c r="O33" s="49">
        <v>-0.004</v>
      </c>
      <c r="P33" s="49">
        <v>0.007</v>
      </c>
      <c r="Q33" s="49">
        <v>0.045</v>
      </c>
      <c r="R33" s="49">
        <v>0.063</v>
      </c>
      <c r="S33" s="49">
        <v>0.005</v>
      </c>
      <c r="T33" s="49">
        <v>0.017</v>
      </c>
      <c r="U33" s="49">
        <v>0.024</v>
      </c>
      <c r="V33" s="49">
        <v>0.013</v>
      </c>
      <c r="W33" s="49">
        <v>33.726</v>
      </c>
      <c r="X33" s="49">
        <v>102.989</v>
      </c>
    </row>
    <row r="34" spans="1:24" ht="15.75">
      <c r="A34" s="47" t="s">
        <v>2</v>
      </c>
      <c r="B34" s="20"/>
      <c r="C34" s="21"/>
      <c r="D34" s="21"/>
      <c r="E34" s="109" t="s">
        <v>46</v>
      </c>
      <c r="F34" s="21"/>
      <c r="G34" s="21"/>
      <c r="H34" s="21"/>
      <c r="I34" s="47" t="s">
        <v>2</v>
      </c>
      <c r="J34" s="26">
        <f>AVERAGE(J24:J27,J29:J33)</f>
        <v>29.415888888888894</v>
      </c>
      <c r="K34" s="26">
        <f>AVERAGE(K24:K27,K29:K33)</f>
        <v>35.239666666666665</v>
      </c>
      <c r="L34" s="45">
        <f aca="true" t="shared" si="9" ref="L34:W34">AVERAGE(L24:L33)</f>
        <v>4.0052</v>
      </c>
      <c r="M34" s="45">
        <f t="shared" si="9"/>
        <v>0.26139999999999997</v>
      </c>
      <c r="N34" s="75">
        <f>AVERAGE(N24:N27,N29:N32)</f>
        <v>0.017750000000000002</v>
      </c>
      <c r="O34" s="26">
        <f>AVERAGE(O24:O30,O32:O33)</f>
        <v>0.002</v>
      </c>
      <c r="P34" s="26">
        <f>AVERAGE(P24:P28,P30:P33)</f>
        <v>0.011444444444444445</v>
      </c>
      <c r="Q34" s="26">
        <f t="shared" si="9"/>
        <v>0.0401</v>
      </c>
      <c r="R34" s="46">
        <f t="shared" si="9"/>
        <v>0.058699999999999995</v>
      </c>
      <c r="S34" s="26">
        <f t="shared" si="9"/>
        <v>0.0027</v>
      </c>
      <c r="T34" s="46">
        <f t="shared" si="9"/>
        <v>0.0137</v>
      </c>
      <c r="U34" s="46">
        <f t="shared" si="9"/>
        <v>0.0038</v>
      </c>
      <c r="V34" s="26">
        <f t="shared" si="9"/>
        <v>-0.0007999999999999998</v>
      </c>
      <c r="W34" s="26">
        <f t="shared" si="9"/>
        <v>34.2606</v>
      </c>
      <c r="X34" s="26">
        <f>AVERAGE(X24:X27,X29:X33)</f>
        <v>103.26933333333335</v>
      </c>
    </row>
    <row r="35" spans="1:24" ht="15.75">
      <c r="A35" s="47" t="s">
        <v>3</v>
      </c>
      <c r="B35" s="20"/>
      <c r="C35" s="21"/>
      <c r="D35" s="21"/>
      <c r="E35" s="109" t="s">
        <v>46</v>
      </c>
      <c r="F35" s="21"/>
      <c r="G35" s="21"/>
      <c r="H35" s="21"/>
      <c r="I35" s="47" t="s">
        <v>3</v>
      </c>
      <c r="J35" s="26">
        <f>STDEV(J24:J27,J29:J33)</f>
        <v>0.2236366721070389</v>
      </c>
      <c r="K35" s="26">
        <f>STDEV(K24:K27,K29:K33)</f>
        <v>0.2374110359692655</v>
      </c>
      <c r="L35" s="45">
        <f aca="true" t="shared" si="10" ref="L35:W35">STDEV(L24:L33)</f>
        <v>0.06931057318732513</v>
      </c>
      <c r="M35" s="45">
        <f t="shared" si="10"/>
        <v>0.010362324921453581</v>
      </c>
      <c r="N35" s="75">
        <f>STDEV(N24:N27,N29:N32)</f>
        <v>0.002121320343559643</v>
      </c>
      <c r="O35" s="26">
        <f>STDEV(O24:O30,O32,O33)</f>
        <v>0.005385164807134504</v>
      </c>
      <c r="P35" s="26">
        <f>STDEV(P24:P28,P30:P33)</f>
        <v>0.007986099033807294</v>
      </c>
      <c r="Q35" s="26">
        <f t="shared" si="10"/>
        <v>0.014394829318582122</v>
      </c>
      <c r="R35" s="46">
        <f t="shared" si="10"/>
        <v>0.012275087689209298</v>
      </c>
      <c r="S35" s="26">
        <f t="shared" si="10"/>
        <v>0.003433495141818158</v>
      </c>
      <c r="T35" s="46">
        <f t="shared" si="10"/>
        <v>0.029109181445798923</v>
      </c>
      <c r="U35" s="46">
        <f t="shared" si="10"/>
        <v>0.030028874992802067</v>
      </c>
      <c r="V35" s="26">
        <f t="shared" si="10"/>
        <v>0.013273197722394473</v>
      </c>
      <c r="W35" s="26">
        <f t="shared" si="10"/>
        <v>0.6496342902827031</v>
      </c>
      <c r="X35" s="26">
        <f>STDEV(X24:X27,X29:X33)</f>
        <v>0.418888409961412</v>
      </c>
    </row>
    <row r="36" spans="1:24" ht="15.75">
      <c r="A36" s="47" t="s">
        <v>4</v>
      </c>
      <c r="B36" s="20"/>
      <c r="C36" s="21"/>
      <c r="D36" s="21"/>
      <c r="E36" s="109" t="s">
        <v>46</v>
      </c>
      <c r="F36" s="21"/>
      <c r="G36" s="21"/>
      <c r="H36" s="21"/>
      <c r="I36" s="47" t="s">
        <v>4</v>
      </c>
      <c r="J36" s="26">
        <f>J35*2</f>
        <v>0.4472733442140778</v>
      </c>
      <c r="K36" s="26">
        <f>K35*2</f>
        <v>0.474822071938531</v>
      </c>
      <c r="L36" s="45">
        <f aca="true" t="shared" si="11" ref="L36:X36">L35*2</f>
        <v>0.13862114637465026</v>
      </c>
      <c r="M36" s="45">
        <f t="shared" si="11"/>
        <v>0.020724649842907162</v>
      </c>
      <c r="N36" s="75">
        <f t="shared" si="11"/>
        <v>0.004242640687119286</v>
      </c>
      <c r="O36" s="26">
        <f t="shared" si="11"/>
        <v>0.010770329614269008</v>
      </c>
      <c r="P36" s="26">
        <f t="shared" si="11"/>
        <v>0.015972198067614587</v>
      </c>
      <c r="Q36" s="26">
        <f t="shared" si="11"/>
        <v>0.028789658637164244</v>
      </c>
      <c r="R36" s="46">
        <f t="shared" si="11"/>
        <v>0.024550175378418596</v>
      </c>
      <c r="S36" s="26">
        <f t="shared" si="11"/>
        <v>0.006866990283636316</v>
      </c>
      <c r="T36" s="46">
        <f t="shared" si="11"/>
        <v>0.05821836289159785</v>
      </c>
      <c r="U36" s="46">
        <f t="shared" si="11"/>
        <v>0.060057749985604134</v>
      </c>
      <c r="V36" s="26">
        <f t="shared" si="11"/>
        <v>0.026546395444788946</v>
      </c>
      <c r="W36" s="26">
        <f t="shared" si="11"/>
        <v>1.2992685805654063</v>
      </c>
      <c r="X36" s="26">
        <f t="shared" si="11"/>
        <v>0.837776819922824</v>
      </c>
    </row>
    <row r="37" spans="1:24" ht="15.75">
      <c r="A37" s="56" t="s">
        <v>5</v>
      </c>
      <c r="B37" s="20"/>
      <c r="C37" s="21"/>
      <c r="D37" s="21"/>
      <c r="E37" s="109" t="s">
        <v>46</v>
      </c>
      <c r="F37" s="93"/>
      <c r="G37" s="93"/>
      <c r="H37" s="93"/>
      <c r="I37" s="56" t="s">
        <v>5</v>
      </c>
      <c r="J37" s="55">
        <f aca="true" t="shared" si="12" ref="J37:W37">MAX(J24:J33)</f>
        <v>29.783</v>
      </c>
      <c r="K37" s="55">
        <f>MAX(K24:K27,K29:K33)</f>
        <v>35.611</v>
      </c>
      <c r="L37" s="55">
        <f t="shared" si="12"/>
        <v>4.122</v>
      </c>
      <c r="M37" s="55">
        <f t="shared" si="12"/>
        <v>0.276</v>
      </c>
      <c r="N37" s="72">
        <f>MAX(N24:N27,N29:N32)</f>
        <v>0.021</v>
      </c>
      <c r="O37" s="55">
        <f>MAX(O24:O30,O32,O33)</f>
        <v>0.011</v>
      </c>
      <c r="P37" s="55">
        <f>MAX(P24:P28,P30:P33)</f>
        <v>0.024</v>
      </c>
      <c r="Q37" s="55">
        <f t="shared" si="12"/>
        <v>0.063</v>
      </c>
      <c r="R37" s="55">
        <f t="shared" si="12"/>
        <v>0.08</v>
      </c>
      <c r="S37" s="55">
        <f t="shared" si="12"/>
        <v>0.007</v>
      </c>
      <c r="T37" s="55">
        <f t="shared" si="12"/>
        <v>0.049</v>
      </c>
      <c r="U37" s="55">
        <f t="shared" si="12"/>
        <v>0.052</v>
      </c>
      <c r="V37" s="55">
        <f t="shared" si="12"/>
        <v>0.023</v>
      </c>
      <c r="W37" s="55">
        <f t="shared" si="12"/>
        <v>35.196</v>
      </c>
      <c r="X37" s="55">
        <f>MAX(X24:X27,X29:X33)</f>
        <v>103.916</v>
      </c>
    </row>
    <row r="38" spans="1:24" ht="15.75">
      <c r="A38" s="56" t="s">
        <v>6</v>
      </c>
      <c r="B38" s="20"/>
      <c r="C38" s="21"/>
      <c r="D38" s="21"/>
      <c r="E38" s="109" t="s">
        <v>46</v>
      </c>
      <c r="F38" s="93"/>
      <c r="G38" s="93"/>
      <c r="H38" s="93"/>
      <c r="I38" s="56" t="s">
        <v>6</v>
      </c>
      <c r="J38" s="55">
        <f aca="true" t="shared" si="13" ref="J38:X38">J34+J36</f>
        <v>29.863162233102972</v>
      </c>
      <c r="K38" s="55">
        <f t="shared" si="13"/>
        <v>35.7144887386052</v>
      </c>
      <c r="L38" s="55">
        <f t="shared" si="13"/>
        <v>4.14382114637465</v>
      </c>
      <c r="M38" s="55">
        <f t="shared" si="13"/>
        <v>0.28212464984290714</v>
      </c>
      <c r="N38" s="72">
        <f t="shared" si="13"/>
        <v>0.021992640687119286</v>
      </c>
      <c r="O38" s="55">
        <f t="shared" si="13"/>
        <v>0.012770329614269008</v>
      </c>
      <c r="P38" s="55">
        <f t="shared" si="13"/>
        <v>0.027416642512059032</v>
      </c>
      <c r="Q38" s="55">
        <f t="shared" si="13"/>
        <v>0.06888965863716424</v>
      </c>
      <c r="R38" s="55">
        <f t="shared" si="13"/>
        <v>0.08325017537841858</v>
      </c>
      <c r="S38" s="55">
        <f t="shared" si="13"/>
        <v>0.009566990283636317</v>
      </c>
      <c r="T38" s="55">
        <f t="shared" si="13"/>
        <v>0.07191836289159785</v>
      </c>
      <c r="U38" s="55">
        <f t="shared" si="13"/>
        <v>0.06385774998560413</v>
      </c>
      <c r="V38" s="55">
        <f t="shared" si="13"/>
        <v>0.025746395444788947</v>
      </c>
      <c r="W38" s="55">
        <f t="shared" si="13"/>
        <v>35.5598685805654</v>
      </c>
      <c r="X38" s="55">
        <f t="shared" si="13"/>
        <v>104.10711015325617</v>
      </c>
    </row>
    <row r="39" spans="1:24" ht="15.75">
      <c r="A39" s="70" t="s">
        <v>43</v>
      </c>
      <c r="B39" s="20"/>
      <c r="C39" s="21"/>
      <c r="D39" s="21"/>
      <c r="E39" s="109" t="s">
        <v>46</v>
      </c>
      <c r="F39" s="93"/>
      <c r="G39" s="93"/>
      <c r="H39" s="93"/>
      <c r="I39" s="56" t="s">
        <v>43</v>
      </c>
      <c r="J39" s="55">
        <f aca="true" t="shared" si="14" ref="J39:X39">J38-J37</f>
        <v>0.08016223310297121</v>
      </c>
      <c r="K39" s="55">
        <f t="shared" si="14"/>
        <v>0.10348873860520058</v>
      </c>
      <c r="L39" s="55">
        <f t="shared" si="14"/>
        <v>0.02182114637465027</v>
      </c>
      <c r="M39" s="55">
        <f t="shared" si="14"/>
        <v>0.006124649842907115</v>
      </c>
      <c r="N39" s="72">
        <f t="shared" si="14"/>
        <v>0.0009926406871192846</v>
      </c>
      <c r="O39" s="55">
        <f t="shared" si="14"/>
        <v>0.0017703296142690082</v>
      </c>
      <c r="P39" s="55">
        <f t="shared" si="14"/>
        <v>0.0034166425120590316</v>
      </c>
      <c r="Q39" s="55">
        <f t="shared" si="14"/>
        <v>0.005889658637164244</v>
      </c>
      <c r="R39" s="55">
        <f t="shared" si="14"/>
        <v>0.003250175378418582</v>
      </c>
      <c r="S39" s="55">
        <f t="shared" si="14"/>
        <v>0.0025669902836363166</v>
      </c>
      <c r="T39" s="55">
        <f t="shared" si="14"/>
        <v>0.02291836289159785</v>
      </c>
      <c r="U39" s="55">
        <f t="shared" si="14"/>
        <v>0.011857749985604134</v>
      </c>
      <c r="V39" s="55">
        <f t="shared" si="14"/>
        <v>0.0027463954447889474</v>
      </c>
      <c r="W39" s="55">
        <f t="shared" si="14"/>
        <v>0.36386858056540206</v>
      </c>
      <c r="X39" s="55">
        <f t="shared" si="14"/>
        <v>0.19111015325617586</v>
      </c>
    </row>
    <row r="40" spans="1:24" ht="15.75">
      <c r="A40" s="53" t="s">
        <v>89</v>
      </c>
      <c r="B40" s="20"/>
      <c r="C40" s="21"/>
      <c r="D40" s="21"/>
      <c r="E40" s="109" t="s">
        <v>46</v>
      </c>
      <c r="F40" s="94"/>
      <c r="G40" s="94"/>
      <c r="H40" s="94"/>
      <c r="I40" s="53" t="s">
        <v>89</v>
      </c>
      <c r="J40" s="50">
        <f>MIN(J24:J27,J29:J33)</f>
        <v>29.208</v>
      </c>
      <c r="K40" s="50">
        <f aca="true" t="shared" si="15" ref="K40:X40">MIN(K24:K33)</f>
        <v>34.888</v>
      </c>
      <c r="L40" s="50">
        <f t="shared" si="15"/>
        <v>3.925</v>
      </c>
      <c r="M40" s="50">
        <f t="shared" si="15"/>
        <v>0.242</v>
      </c>
      <c r="N40" s="76">
        <f t="shared" si="15"/>
        <v>0.015</v>
      </c>
      <c r="O40" s="50">
        <f t="shared" si="15"/>
        <v>-0.005</v>
      </c>
      <c r="P40" s="50">
        <f t="shared" si="15"/>
        <v>-0.003</v>
      </c>
      <c r="Q40" s="50">
        <f t="shared" si="15"/>
        <v>0.02</v>
      </c>
      <c r="R40" s="50">
        <f t="shared" si="15"/>
        <v>0.041</v>
      </c>
      <c r="S40" s="50">
        <f t="shared" si="15"/>
        <v>-0.003</v>
      </c>
      <c r="T40" s="50">
        <f t="shared" si="15"/>
        <v>-0.038</v>
      </c>
      <c r="U40" s="50">
        <f t="shared" si="15"/>
        <v>-0.054</v>
      </c>
      <c r="V40" s="50">
        <f t="shared" si="15"/>
        <v>-0.018</v>
      </c>
      <c r="W40" s="50">
        <f t="shared" si="15"/>
        <v>33.071</v>
      </c>
      <c r="X40" s="50">
        <f t="shared" si="15"/>
        <v>102.646</v>
      </c>
    </row>
    <row r="41" spans="1:24" ht="15.75">
      <c r="A41" s="53" t="s">
        <v>7</v>
      </c>
      <c r="B41" s="20"/>
      <c r="C41" s="21"/>
      <c r="D41" s="21"/>
      <c r="E41" s="109" t="s">
        <v>46</v>
      </c>
      <c r="F41" s="94"/>
      <c r="G41" s="94"/>
      <c r="H41" s="94"/>
      <c r="I41" s="53" t="s">
        <v>7</v>
      </c>
      <c r="J41" s="50">
        <f aca="true" t="shared" si="16" ref="J41:X41">J34-J36</f>
        <v>28.968615544674815</v>
      </c>
      <c r="K41" s="50">
        <f t="shared" si="16"/>
        <v>34.76484459472813</v>
      </c>
      <c r="L41" s="50">
        <f t="shared" si="16"/>
        <v>3.86657885362535</v>
      </c>
      <c r="M41" s="50">
        <f t="shared" si="16"/>
        <v>0.2406753501570928</v>
      </c>
      <c r="N41" s="76">
        <f t="shared" si="16"/>
        <v>0.013507359312880716</v>
      </c>
      <c r="O41" s="50">
        <f t="shared" si="16"/>
        <v>-0.008770329614269008</v>
      </c>
      <c r="P41" s="50">
        <f t="shared" si="16"/>
        <v>-0.004527753623170143</v>
      </c>
      <c r="Q41" s="50">
        <f t="shared" si="16"/>
        <v>0.011310341362835753</v>
      </c>
      <c r="R41" s="50">
        <f t="shared" si="16"/>
        <v>0.0341498246215814</v>
      </c>
      <c r="S41" s="50">
        <f t="shared" si="16"/>
        <v>-0.004166990283636316</v>
      </c>
      <c r="T41" s="50">
        <f t="shared" si="16"/>
        <v>-0.04451836289159784</v>
      </c>
      <c r="U41" s="50">
        <f t="shared" si="16"/>
        <v>-0.056257749985604136</v>
      </c>
      <c r="V41" s="50">
        <f t="shared" si="16"/>
        <v>-0.027346395444788944</v>
      </c>
      <c r="W41" s="50">
        <f t="shared" si="16"/>
        <v>32.96133141943459</v>
      </c>
      <c r="X41" s="50">
        <f t="shared" si="16"/>
        <v>102.43155651341053</v>
      </c>
    </row>
    <row r="42" spans="1:24" ht="15.75">
      <c r="A42" s="71" t="s">
        <v>43</v>
      </c>
      <c r="B42" s="20"/>
      <c r="C42" s="21"/>
      <c r="D42" s="21"/>
      <c r="E42" s="109" t="s">
        <v>46</v>
      </c>
      <c r="F42" s="94"/>
      <c r="G42" s="94"/>
      <c r="H42" s="94"/>
      <c r="I42" s="53" t="s">
        <v>43</v>
      </c>
      <c r="J42" s="50">
        <f aca="true" t="shared" si="17" ref="J42:X42">J40-J41</f>
        <v>0.23938445532518315</v>
      </c>
      <c r="K42" s="50">
        <f t="shared" si="17"/>
        <v>0.12315540527186641</v>
      </c>
      <c r="L42" s="50">
        <f t="shared" si="17"/>
        <v>0.05842114637464979</v>
      </c>
      <c r="M42" s="50">
        <f t="shared" si="17"/>
        <v>0.0013246498429071996</v>
      </c>
      <c r="N42" s="76">
        <f t="shared" si="17"/>
        <v>0.0014926406871192833</v>
      </c>
      <c r="O42" s="50">
        <f t="shared" si="17"/>
        <v>0.0037703296142690074</v>
      </c>
      <c r="P42" s="50">
        <f t="shared" si="17"/>
        <v>0.0015277536231701428</v>
      </c>
      <c r="Q42" s="50">
        <f t="shared" si="17"/>
        <v>0.008689658637164248</v>
      </c>
      <c r="R42" s="50">
        <f t="shared" si="17"/>
        <v>0.006850175378418602</v>
      </c>
      <c r="S42" s="50">
        <f t="shared" si="17"/>
        <v>0.0011669902836363155</v>
      </c>
      <c r="T42" s="50">
        <f t="shared" si="17"/>
        <v>0.006518362891597844</v>
      </c>
      <c r="U42" s="50">
        <f t="shared" si="17"/>
        <v>0.0022577499856041364</v>
      </c>
      <c r="V42" s="50">
        <f t="shared" si="17"/>
        <v>0.009346395444788946</v>
      </c>
      <c r="W42" s="50">
        <f t="shared" si="17"/>
        <v>0.10966858056540474</v>
      </c>
      <c r="X42" s="50">
        <f t="shared" si="17"/>
        <v>0.21444348658947376</v>
      </c>
    </row>
    <row r="43" spans="1:24" ht="15.75">
      <c r="A43" s="20"/>
      <c r="B43" s="20"/>
      <c r="C43" s="21"/>
      <c r="D43" s="21"/>
      <c r="E43" s="21"/>
      <c r="F43" s="21"/>
      <c r="G43" s="21"/>
      <c r="H43" s="21"/>
      <c r="I43" s="22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5.75">
      <c r="A44" s="110" t="s">
        <v>124</v>
      </c>
      <c r="B44" s="99" t="s">
        <v>96</v>
      </c>
      <c r="C44" s="5">
        <v>42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1</v>
      </c>
      <c r="J44" s="48">
        <v>28.968</v>
      </c>
      <c r="K44" s="48">
        <v>37.068</v>
      </c>
      <c r="L44" s="48">
        <v>2.316</v>
      </c>
      <c r="M44" s="48">
        <v>0.172</v>
      </c>
      <c r="N44" s="48">
        <v>0.027</v>
      </c>
      <c r="O44" s="48">
        <v>-0.006</v>
      </c>
      <c r="P44" s="48">
        <v>0.029</v>
      </c>
      <c r="Q44" s="48">
        <v>0.002</v>
      </c>
      <c r="R44" s="48">
        <v>0.119</v>
      </c>
      <c r="S44" s="48">
        <v>0.029</v>
      </c>
      <c r="T44" s="48">
        <v>0.115</v>
      </c>
      <c r="U44" s="48">
        <v>-0.024</v>
      </c>
      <c r="V44" s="48">
        <v>-0.004</v>
      </c>
      <c r="W44" s="48">
        <v>33.751</v>
      </c>
      <c r="X44" s="48">
        <v>102.562</v>
      </c>
    </row>
    <row r="45" spans="1:24" ht="15.75">
      <c r="A45" s="110" t="s">
        <v>124</v>
      </c>
      <c r="B45" s="99" t="s">
        <v>97</v>
      </c>
      <c r="C45" s="5">
        <v>42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1</v>
      </c>
      <c r="J45" s="48">
        <v>28.938</v>
      </c>
      <c r="K45" s="48">
        <v>36.8</v>
      </c>
      <c r="L45" s="48">
        <v>2.278</v>
      </c>
      <c r="M45" s="48">
        <v>0.153</v>
      </c>
      <c r="N45" s="48">
        <v>0.021</v>
      </c>
      <c r="O45" s="48">
        <v>0.01</v>
      </c>
      <c r="P45" s="48">
        <v>0.007</v>
      </c>
      <c r="Q45" s="48">
        <v>0.019</v>
      </c>
      <c r="R45" s="48">
        <v>0.134</v>
      </c>
      <c r="S45" s="48">
        <v>0.031</v>
      </c>
      <c r="T45" s="68">
        <v>0.03</v>
      </c>
      <c r="U45" s="48">
        <v>0.03</v>
      </c>
      <c r="V45" s="68">
        <v>-0.026</v>
      </c>
      <c r="W45" s="48">
        <v>34.283</v>
      </c>
      <c r="X45" s="48">
        <v>102.707</v>
      </c>
    </row>
    <row r="46" spans="1:24" ht="15.75">
      <c r="A46" s="110" t="s">
        <v>124</v>
      </c>
      <c r="B46" s="99" t="s">
        <v>98</v>
      </c>
      <c r="C46" s="5">
        <v>42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1</v>
      </c>
      <c r="J46" s="48">
        <v>28.828</v>
      </c>
      <c r="K46" s="48">
        <v>37</v>
      </c>
      <c r="L46" s="48">
        <v>2.297</v>
      </c>
      <c r="M46" s="48">
        <v>0.17</v>
      </c>
      <c r="N46" s="48">
        <v>0.019</v>
      </c>
      <c r="O46" s="48">
        <v>-0.005</v>
      </c>
      <c r="P46" s="48">
        <v>0.021</v>
      </c>
      <c r="Q46" s="48">
        <v>0.013</v>
      </c>
      <c r="R46" s="48">
        <v>0.144</v>
      </c>
      <c r="S46" s="48">
        <v>0.028</v>
      </c>
      <c r="T46" s="48">
        <v>0.087</v>
      </c>
      <c r="U46" s="48">
        <v>-0.007</v>
      </c>
      <c r="V46" s="48">
        <v>-0.007</v>
      </c>
      <c r="W46" s="48">
        <v>34.028</v>
      </c>
      <c r="X46" s="48">
        <v>102.617</v>
      </c>
    </row>
    <row r="47" spans="1:24" ht="15.75">
      <c r="A47" s="110" t="s">
        <v>124</v>
      </c>
      <c r="B47" s="99" t="s">
        <v>99</v>
      </c>
      <c r="C47" s="5">
        <v>42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1</v>
      </c>
      <c r="J47" s="48">
        <v>28.657</v>
      </c>
      <c r="K47" s="48">
        <v>37.833</v>
      </c>
      <c r="L47" s="48">
        <v>2.244</v>
      </c>
      <c r="M47" s="48">
        <v>0.175</v>
      </c>
      <c r="N47" s="48">
        <v>0.03</v>
      </c>
      <c r="O47" s="48">
        <v>-0.005</v>
      </c>
      <c r="P47" s="48">
        <v>0.022</v>
      </c>
      <c r="Q47" s="48">
        <v>0.017</v>
      </c>
      <c r="R47" s="68">
        <v>0.103</v>
      </c>
      <c r="S47" s="48">
        <v>0.022</v>
      </c>
      <c r="T47" s="48">
        <v>0.13</v>
      </c>
      <c r="U47" s="48">
        <v>-0.032</v>
      </c>
      <c r="V47" s="48">
        <v>0.008</v>
      </c>
      <c r="W47" s="48">
        <v>33.69</v>
      </c>
      <c r="X47" s="48">
        <v>102.894</v>
      </c>
    </row>
    <row r="48" spans="1:24" ht="15.75">
      <c r="A48" s="110" t="s">
        <v>124</v>
      </c>
      <c r="B48" s="99" t="s">
        <v>100</v>
      </c>
      <c r="C48" s="5">
        <v>42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1</v>
      </c>
      <c r="J48" s="48">
        <v>28.535</v>
      </c>
      <c r="K48" s="48">
        <v>36.936</v>
      </c>
      <c r="L48" s="48">
        <v>2.272</v>
      </c>
      <c r="M48" s="48">
        <v>0.159</v>
      </c>
      <c r="N48" s="48">
        <v>0.015</v>
      </c>
      <c r="O48" s="48">
        <v>0.001</v>
      </c>
      <c r="P48" s="48">
        <v>0.009</v>
      </c>
      <c r="Q48" s="48">
        <v>0.04</v>
      </c>
      <c r="R48" s="48">
        <v>0.146</v>
      </c>
      <c r="S48" s="48">
        <v>0.031</v>
      </c>
      <c r="T48" s="48">
        <v>0.073</v>
      </c>
      <c r="U48" s="48">
        <v>0.057</v>
      </c>
      <c r="V48" s="48">
        <v>0.011</v>
      </c>
      <c r="W48" s="48">
        <v>34.363</v>
      </c>
      <c r="X48" s="48">
        <v>102.65</v>
      </c>
    </row>
    <row r="49" spans="1:24" ht="15.75">
      <c r="A49" s="110" t="s">
        <v>124</v>
      </c>
      <c r="B49" s="99" t="s">
        <v>101</v>
      </c>
      <c r="C49" s="5">
        <v>42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1</v>
      </c>
      <c r="J49" s="48">
        <v>28.652</v>
      </c>
      <c r="K49" s="48">
        <v>37.642</v>
      </c>
      <c r="L49" s="48">
        <v>2.294</v>
      </c>
      <c r="M49" s="48">
        <v>0.176</v>
      </c>
      <c r="N49" s="48">
        <v>0.027</v>
      </c>
      <c r="O49" s="48">
        <v>-0.008</v>
      </c>
      <c r="P49" s="48">
        <v>0.02</v>
      </c>
      <c r="Q49" s="48">
        <v>0.014</v>
      </c>
      <c r="R49" s="48">
        <v>0.132</v>
      </c>
      <c r="S49" s="48">
        <v>0.038</v>
      </c>
      <c r="T49" s="48">
        <v>0.121</v>
      </c>
      <c r="U49" s="48">
        <v>-0.01</v>
      </c>
      <c r="V49" s="48">
        <v>0.01</v>
      </c>
      <c r="W49" s="48">
        <v>33.976</v>
      </c>
      <c r="X49" s="48">
        <v>103.083</v>
      </c>
    </row>
    <row r="50" spans="1:24" ht="15.75">
      <c r="A50" s="110" t="s">
        <v>124</v>
      </c>
      <c r="B50" s="99" t="s">
        <v>102</v>
      </c>
      <c r="C50" s="5">
        <v>42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1</v>
      </c>
      <c r="J50" s="68">
        <v>28.271</v>
      </c>
      <c r="K50" s="48">
        <v>36.898</v>
      </c>
      <c r="L50" s="48">
        <v>2.284</v>
      </c>
      <c r="M50" s="48">
        <v>0.167</v>
      </c>
      <c r="N50" s="48">
        <v>0.022</v>
      </c>
      <c r="O50" s="48">
        <v>-0.011</v>
      </c>
      <c r="P50" s="48">
        <v>0.027</v>
      </c>
      <c r="Q50" s="48">
        <v>0.042</v>
      </c>
      <c r="R50" s="48">
        <v>0.137</v>
      </c>
      <c r="S50" s="48">
        <v>0.046</v>
      </c>
      <c r="T50" s="48">
        <v>0.131</v>
      </c>
      <c r="U50" s="48">
        <v>-0.005</v>
      </c>
      <c r="V50" s="48">
        <v>-0.004</v>
      </c>
      <c r="W50" s="48">
        <v>33.852</v>
      </c>
      <c r="X50" s="48">
        <v>101.86</v>
      </c>
    </row>
    <row r="51" spans="1:24" ht="15.75">
      <c r="A51" s="110" t="s">
        <v>124</v>
      </c>
      <c r="B51" s="99" t="s">
        <v>103</v>
      </c>
      <c r="C51" s="5">
        <v>42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1</v>
      </c>
      <c r="J51" s="48">
        <v>28.752</v>
      </c>
      <c r="K51" s="48">
        <v>37.024</v>
      </c>
      <c r="L51" s="48">
        <v>2.226</v>
      </c>
      <c r="M51" s="48">
        <v>0.167</v>
      </c>
      <c r="N51" s="48">
        <v>0.025</v>
      </c>
      <c r="O51" s="48">
        <v>-0.007</v>
      </c>
      <c r="P51" s="48">
        <v>0.009</v>
      </c>
      <c r="Q51" s="48">
        <v>0.018</v>
      </c>
      <c r="R51" s="68">
        <v>0.082</v>
      </c>
      <c r="S51" s="48">
        <v>0.038</v>
      </c>
      <c r="T51" s="48">
        <v>0.096</v>
      </c>
      <c r="U51" s="48">
        <v>0.024</v>
      </c>
      <c r="V51" s="48">
        <v>0.006</v>
      </c>
      <c r="W51" s="48">
        <v>33.631</v>
      </c>
      <c r="X51" s="48">
        <v>102.09</v>
      </c>
    </row>
    <row r="52" spans="1:24" ht="15.75">
      <c r="A52" s="110" t="s">
        <v>124</v>
      </c>
      <c r="B52" s="99" t="s">
        <v>104</v>
      </c>
      <c r="C52" s="5">
        <v>42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1</v>
      </c>
      <c r="J52" s="48">
        <v>28.803</v>
      </c>
      <c r="K52" s="48">
        <v>37.396</v>
      </c>
      <c r="L52" s="48">
        <v>2.224</v>
      </c>
      <c r="M52" s="48">
        <v>0.163</v>
      </c>
      <c r="N52" s="48">
        <v>0.028</v>
      </c>
      <c r="O52" s="48">
        <v>-0.005</v>
      </c>
      <c r="P52" s="48">
        <v>0.032</v>
      </c>
      <c r="Q52" s="48">
        <v>0.029</v>
      </c>
      <c r="R52" s="48">
        <v>0.149</v>
      </c>
      <c r="S52" s="48">
        <v>0.033</v>
      </c>
      <c r="T52" s="48">
        <v>0.082</v>
      </c>
      <c r="U52" s="48">
        <v>0.036</v>
      </c>
      <c r="V52" s="48">
        <v>-0.004</v>
      </c>
      <c r="W52" s="68">
        <v>33.09</v>
      </c>
      <c r="X52" s="48">
        <v>102.058</v>
      </c>
    </row>
    <row r="53" spans="1:24" ht="16.5" thickBot="1">
      <c r="A53" s="111" t="s">
        <v>124</v>
      </c>
      <c r="B53" s="100" t="s">
        <v>105</v>
      </c>
      <c r="C53" s="15">
        <v>42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1</v>
      </c>
      <c r="J53" s="49">
        <v>28.563</v>
      </c>
      <c r="K53" s="49">
        <v>37.078</v>
      </c>
      <c r="L53" s="49">
        <v>2.267</v>
      </c>
      <c r="M53" s="49">
        <v>0.187</v>
      </c>
      <c r="N53" s="49">
        <v>0.025</v>
      </c>
      <c r="O53" s="49">
        <v>0.007</v>
      </c>
      <c r="P53" s="49">
        <v>0.015</v>
      </c>
      <c r="Q53" s="49">
        <v>-0.01</v>
      </c>
      <c r="R53" s="49">
        <v>0.152</v>
      </c>
      <c r="S53" s="49">
        <v>0.033</v>
      </c>
      <c r="T53" s="49">
        <v>0.123</v>
      </c>
      <c r="U53" s="49">
        <v>0.022</v>
      </c>
      <c r="V53" s="49">
        <v>0.013</v>
      </c>
      <c r="W53" s="49">
        <v>34.187</v>
      </c>
      <c r="X53" s="49">
        <v>102.662</v>
      </c>
    </row>
    <row r="54" spans="1:24" ht="15.75">
      <c r="A54" s="47" t="s">
        <v>2</v>
      </c>
      <c r="B54" s="20"/>
      <c r="C54" s="21"/>
      <c r="D54" s="21"/>
      <c r="E54" s="109" t="s">
        <v>46</v>
      </c>
      <c r="F54" s="21"/>
      <c r="G54" s="21"/>
      <c r="H54" s="21"/>
      <c r="I54" s="47" t="s">
        <v>2</v>
      </c>
      <c r="J54" s="46">
        <f>AVERAGE(J44:J49,J51:J53)</f>
        <v>28.743999999999996</v>
      </c>
      <c r="K54" s="26">
        <f aca="true" t="shared" si="18" ref="K54:X54">AVERAGE(K44:K53)</f>
        <v>37.167500000000004</v>
      </c>
      <c r="L54" s="26">
        <f t="shared" si="18"/>
        <v>2.2702</v>
      </c>
      <c r="M54" s="26">
        <f t="shared" si="18"/>
        <v>0.1689</v>
      </c>
      <c r="N54" s="26">
        <f t="shared" si="18"/>
        <v>0.023899999999999998</v>
      </c>
      <c r="O54" s="26">
        <f t="shared" si="18"/>
        <v>-0.0029</v>
      </c>
      <c r="P54" s="45">
        <f t="shared" si="18"/>
        <v>0.0191</v>
      </c>
      <c r="Q54" s="46">
        <f t="shared" si="18"/>
        <v>0.018399999999999996</v>
      </c>
      <c r="R54" s="45">
        <f>AVERAGE(R44:R46,R48:R50,R52:R53)</f>
        <v>0.139125</v>
      </c>
      <c r="S54" s="45">
        <f t="shared" si="18"/>
        <v>0.0329</v>
      </c>
      <c r="T54" s="26">
        <f>AVERAGE(T44,T46:T53)</f>
        <v>0.10644444444444444</v>
      </c>
      <c r="U54" s="26">
        <f t="shared" si="18"/>
        <v>0.0091</v>
      </c>
      <c r="V54" s="26">
        <f>AVERAGE(V44,V46:V53)</f>
        <v>0.0032222222222222227</v>
      </c>
      <c r="W54" s="26">
        <f>AVERAGE(W44:W51,W53)</f>
        <v>33.97344444444444</v>
      </c>
      <c r="X54" s="26">
        <f t="shared" si="18"/>
        <v>102.5183</v>
      </c>
    </row>
    <row r="55" spans="1:24" ht="15.75">
      <c r="A55" s="47" t="s">
        <v>3</v>
      </c>
      <c r="B55" s="20"/>
      <c r="C55" s="21"/>
      <c r="D55" s="21"/>
      <c r="E55" s="109" t="s">
        <v>46</v>
      </c>
      <c r="F55" s="21"/>
      <c r="G55" s="21"/>
      <c r="H55" s="21"/>
      <c r="I55" s="47" t="s">
        <v>3</v>
      </c>
      <c r="J55" s="46">
        <f>STDEV(J44:J49,J51:J53)</f>
        <v>0.15447006182428993</v>
      </c>
      <c r="K55" s="26">
        <f aca="true" t="shared" si="19" ref="K55:X55">STDEV(K44:K53)</f>
        <v>0.34125430400216217</v>
      </c>
      <c r="L55" s="26">
        <f t="shared" si="19"/>
        <v>0.030589758634767438</v>
      </c>
      <c r="M55" s="26">
        <f t="shared" si="19"/>
        <v>0.009538809615926342</v>
      </c>
      <c r="N55" s="26">
        <f t="shared" si="19"/>
        <v>0.004605552204797065</v>
      </c>
      <c r="O55" s="26">
        <f t="shared" si="19"/>
        <v>0.0067568894881857855</v>
      </c>
      <c r="P55" s="45">
        <f t="shared" si="19"/>
        <v>0.008862530363527365</v>
      </c>
      <c r="Q55" s="46">
        <f t="shared" si="19"/>
        <v>0.015854897595941067</v>
      </c>
      <c r="R55" s="45">
        <f>STDEV(R44:R46,R48:R50,R52,R53)</f>
        <v>0.010829028448704764</v>
      </c>
      <c r="S55" s="45">
        <f t="shared" si="19"/>
        <v>0.00657351588657936</v>
      </c>
      <c r="T55" s="26">
        <f>STDEV(T44,T46:T53)</f>
        <v>0.022136571048330413</v>
      </c>
      <c r="U55" s="26">
        <f t="shared" si="19"/>
        <v>0.028772865303576874</v>
      </c>
      <c r="V55" s="26">
        <f>STDEV(V44,V46:V53)</f>
        <v>0.007854581111965452</v>
      </c>
      <c r="W55" s="26">
        <f>STDEV(W44:W51,W53)</f>
        <v>0.2641037254144251</v>
      </c>
      <c r="X55" s="26">
        <f t="shared" si="19"/>
        <v>0.3907210002034693</v>
      </c>
    </row>
    <row r="56" spans="1:24" ht="15.75">
      <c r="A56" s="47" t="s">
        <v>4</v>
      </c>
      <c r="B56" s="20"/>
      <c r="C56" s="21"/>
      <c r="D56" s="21"/>
      <c r="E56" s="109" t="s">
        <v>46</v>
      </c>
      <c r="F56" s="21"/>
      <c r="G56" s="21"/>
      <c r="H56" s="21"/>
      <c r="I56" s="47" t="s">
        <v>4</v>
      </c>
      <c r="J56" s="46">
        <f aca="true" t="shared" si="20" ref="J56:X56">J55*2</f>
        <v>0.30894012364857987</v>
      </c>
      <c r="K56" s="26">
        <f t="shared" si="20"/>
        <v>0.6825086080043243</v>
      </c>
      <c r="L56" s="26">
        <f t="shared" si="20"/>
        <v>0.061179517269534876</v>
      </c>
      <c r="M56" s="26">
        <f t="shared" si="20"/>
        <v>0.019077619231852683</v>
      </c>
      <c r="N56" s="26">
        <f t="shared" si="20"/>
        <v>0.00921110440959413</v>
      </c>
      <c r="O56" s="26">
        <f t="shared" si="20"/>
        <v>0.013513778976371571</v>
      </c>
      <c r="P56" s="45">
        <f t="shared" si="20"/>
        <v>0.01772506072705473</v>
      </c>
      <c r="Q56" s="46">
        <f t="shared" si="20"/>
        <v>0.031709795191882134</v>
      </c>
      <c r="R56" s="45">
        <f t="shared" si="20"/>
        <v>0.021658056897409527</v>
      </c>
      <c r="S56" s="45">
        <f t="shared" si="20"/>
        <v>0.01314703177315872</v>
      </c>
      <c r="T56" s="26">
        <f t="shared" si="20"/>
        <v>0.04427314209666083</v>
      </c>
      <c r="U56" s="26">
        <f t="shared" si="20"/>
        <v>0.05754573060715375</v>
      </c>
      <c r="V56" s="26">
        <f t="shared" si="20"/>
        <v>0.015709162223930904</v>
      </c>
      <c r="W56" s="26">
        <f t="shared" si="20"/>
        <v>0.5282074508288502</v>
      </c>
      <c r="X56" s="26">
        <f t="shared" si="20"/>
        <v>0.7814420004069386</v>
      </c>
    </row>
    <row r="57" spans="1:24" ht="15.75">
      <c r="A57" s="56" t="s">
        <v>5</v>
      </c>
      <c r="B57" s="20"/>
      <c r="C57" s="21"/>
      <c r="D57" s="21"/>
      <c r="E57" s="109" t="s">
        <v>46</v>
      </c>
      <c r="F57" s="93"/>
      <c r="G57" s="93"/>
      <c r="H57" s="93"/>
      <c r="I57" s="56" t="s">
        <v>5</v>
      </c>
      <c r="J57" s="55">
        <f aca="true" t="shared" si="21" ref="J57:X57">MAX(J44:J53)</f>
        <v>28.968</v>
      </c>
      <c r="K57" s="55">
        <f t="shared" si="21"/>
        <v>37.833</v>
      </c>
      <c r="L57" s="55">
        <f t="shared" si="21"/>
        <v>2.316</v>
      </c>
      <c r="M57" s="55">
        <f t="shared" si="21"/>
        <v>0.187</v>
      </c>
      <c r="N57" s="55">
        <f t="shared" si="21"/>
        <v>0.03</v>
      </c>
      <c r="O57" s="55">
        <f t="shared" si="21"/>
        <v>0.01</v>
      </c>
      <c r="P57" s="55">
        <f t="shared" si="21"/>
        <v>0.032</v>
      </c>
      <c r="Q57" s="55">
        <f t="shared" si="21"/>
        <v>0.042</v>
      </c>
      <c r="R57" s="55">
        <f t="shared" si="21"/>
        <v>0.152</v>
      </c>
      <c r="S57" s="55">
        <f t="shared" si="21"/>
        <v>0.046</v>
      </c>
      <c r="T57" s="55">
        <f t="shared" si="21"/>
        <v>0.131</v>
      </c>
      <c r="U57" s="55">
        <f t="shared" si="21"/>
        <v>0.057</v>
      </c>
      <c r="V57" s="55">
        <f t="shared" si="21"/>
        <v>0.013</v>
      </c>
      <c r="W57" s="55">
        <f t="shared" si="21"/>
        <v>34.363</v>
      </c>
      <c r="X57" s="55">
        <f t="shared" si="21"/>
        <v>103.083</v>
      </c>
    </row>
    <row r="58" spans="1:24" ht="15.75">
      <c r="A58" s="56" t="s">
        <v>6</v>
      </c>
      <c r="B58" s="20"/>
      <c r="C58" s="21"/>
      <c r="D58" s="21"/>
      <c r="E58" s="109" t="s">
        <v>46</v>
      </c>
      <c r="F58" s="93"/>
      <c r="G58" s="93"/>
      <c r="H58" s="93"/>
      <c r="I58" s="56" t="s">
        <v>6</v>
      </c>
      <c r="J58" s="55">
        <f aca="true" t="shared" si="22" ref="J58:X58">J54+J56</f>
        <v>29.052940123648575</v>
      </c>
      <c r="K58" s="55">
        <f t="shared" si="22"/>
        <v>37.85000860800433</v>
      </c>
      <c r="L58" s="55">
        <f t="shared" si="22"/>
        <v>2.331379517269535</v>
      </c>
      <c r="M58" s="55">
        <f t="shared" si="22"/>
        <v>0.1879776192318527</v>
      </c>
      <c r="N58" s="55">
        <f t="shared" si="22"/>
        <v>0.033111104409594125</v>
      </c>
      <c r="O58" s="55">
        <f t="shared" si="22"/>
        <v>0.010613778976371571</v>
      </c>
      <c r="P58" s="55">
        <f t="shared" si="22"/>
        <v>0.03682506072705473</v>
      </c>
      <c r="Q58" s="55">
        <f t="shared" si="22"/>
        <v>0.050109795191882134</v>
      </c>
      <c r="R58" s="55">
        <f t="shared" si="22"/>
        <v>0.16078305689740952</v>
      </c>
      <c r="S58" s="55">
        <f t="shared" si="22"/>
        <v>0.04604703177315872</v>
      </c>
      <c r="T58" s="55">
        <f t="shared" si="22"/>
        <v>0.15071758654110526</v>
      </c>
      <c r="U58" s="55">
        <f t="shared" si="22"/>
        <v>0.06664573060715374</v>
      </c>
      <c r="V58" s="55">
        <f t="shared" si="22"/>
        <v>0.018931384446153127</v>
      </c>
      <c r="W58" s="55">
        <f t="shared" si="22"/>
        <v>34.50165189527329</v>
      </c>
      <c r="X58" s="55">
        <f t="shared" si="22"/>
        <v>103.29974200040694</v>
      </c>
    </row>
    <row r="59" spans="1:24" ht="15.75">
      <c r="A59" s="70" t="s">
        <v>43</v>
      </c>
      <c r="B59" s="20"/>
      <c r="C59" s="21"/>
      <c r="D59" s="21"/>
      <c r="E59" s="109" t="s">
        <v>46</v>
      </c>
      <c r="F59" s="93"/>
      <c r="G59" s="93"/>
      <c r="H59" s="93"/>
      <c r="I59" s="56" t="s">
        <v>43</v>
      </c>
      <c r="J59" s="55">
        <f aca="true" t="shared" si="23" ref="J59:X59">J58-J57</f>
        <v>0.0849401236485754</v>
      </c>
      <c r="K59" s="55">
        <f t="shared" si="23"/>
        <v>0.017008608004331904</v>
      </c>
      <c r="L59" s="55">
        <f t="shared" si="23"/>
        <v>0.015379517269535015</v>
      </c>
      <c r="M59" s="55">
        <f t="shared" si="23"/>
        <v>0.0009776192318526888</v>
      </c>
      <c r="N59" s="55">
        <f t="shared" si="23"/>
        <v>0.003111104409594126</v>
      </c>
      <c r="O59" s="55">
        <f t="shared" si="23"/>
        <v>0.000613778976371571</v>
      </c>
      <c r="P59" s="55">
        <f t="shared" si="23"/>
        <v>0.004825060727054728</v>
      </c>
      <c r="Q59" s="55">
        <f t="shared" si="23"/>
        <v>0.008109795191882131</v>
      </c>
      <c r="R59" s="55">
        <f t="shared" si="23"/>
        <v>0.008783056897409519</v>
      </c>
      <c r="S59" s="55">
        <f t="shared" si="23"/>
        <v>4.7031773158720536E-05</v>
      </c>
      <c r="T59" s="55">
        <f t="shared" si="23"/>
        <v>0.019717586541105253</v>
      </c>
      <c r="U59" s="55">
        <f t="shared" si="23"/>
        <v>0.009645730607153742</v>
      </c>
      <c r="V59" s="55">
        <f t="shared" si="23"/>
        <v>0.005931384446153128</v>
      </c>
      <c r="W59" s="55">
        <f t="shared" si="23"/>
        <v>0.13865189527329136</v>
      </c>
      <c r="X59" s="55">
        <f t="shared" si="23"/>
        <v>0.21674200040693847</v>
      </c>
    </row>
    <row r="60" spans="1:24" ht="15.75">
      <c r="A60" s="53" t="s">
        <v>89</v>
      </c>
      <c r="B60" s="20"/>
      <c r="C60" s="21"/>
      <c r="D60" s="21"/>
      <c r="E60" s="109" t="s">
        <v>46</v>
      </c>
      <c r="F60" s="94"/>
      <c r="G60" s="94"/>
      <c r="H60" s="94"/>
      <c r="I60" s="53" t="s">
        <v>89</v>
      </c>
      <c r="J60" s="50">
        <f>MIN(J44:J49,J51:J53)</f>
        <v>28.535</v>
      </c>
      <c r="K60" s="50">
        <f aca="true" t="shared" si="24" ref="K60:X60">MIN(K44:K53)</f>
        <v>36.8</v>
      </c>
      <c r="L60" s="50">
        <f t="shared" si="24"/>
        <v>2.224</v>
      </c>
      <c r="M60" s="50">
        <f t="shared" si="24"/>
        <v>0.153</v>
      </c>
      <c r="N60" s="50">
        <f t="shared" si="24"/>
        <v>0.015</v>
      </c>
      <c r="O60" s="50">
        <f t="shared" si="24"/>
        <v>-0.011</v>
      </c>
      <c r="P60" s="50">
        <f t="shared" si="24"/>
        <v>0.007</v>
      </c>
      <c r="Q60" s="50">
        <f t="shared" si="24"/>
        <v>-0.01</v>
      </c>
      <c r="R60" s="50">
        <f>MIN(R44:R46,R48:R50,R52,R53)</f>
        <v>0.119</v>
      </c>
      <c r="S60" s="50">
        <f t="shared" si="24"/>
        <v>0.022</v>
      </c>
      <c r="T60" s="50">
        <f>MIN(T44,T46:T53)</f>
        <v>0.073</v>
      </c>
      <c r="U60" s="50">
        <f t="shared" si="24"/>
        <v>-0.032</v>
      </c>
      <c r="V60" s="50">
        <f>MIN(V44,V46:V53)</f>
        <v>-0.007</v>
      </c>
      <c r="W60" s="50">
        <f>MIN(W44:W51,W53)</f>
        <v>33.631</v>
      </c>
      <c r="X60" s="50">
        <f t="shared" si="24"/>
        <v>101.86</v>
      </c>
    </row>
    <row r="61" spans="1:24" ht="15.75">
      <c r="A61" s="53" t="s">
        <v>7</v>
      </c>
      <c r="B61" s="20"/>
      <c r="C61" s="21"/>
      <c r="D61" s="21"/>
      <c r="E61" s="109" t="s">
        <v>46</v>
      </c>
      <c r="F61" s="94"/>
      <c r="G61" s="94"/>
      <c r="H61" s="94"/>
      <c r="I61" s="53" t="s">
        <v>7</v>
      </c>
      <c r="J61" s="50">
        <f aca="true" t="shared" si="25" ref="J61:X61">J54-J56</f>
        <v>28.435059876351417</v>
      </c>
      <c r="K61" s="50">
        <f t="shared" si="25"/>
        <v>36.48499139199568</v>
      </c>
      <c r="L61" s="50">
        <f t="shared" si="25"/>
        <v>2.209020482730465</v>
      </c>
      <c r="M61" s="50">
        <f t="shared" si="25"/>
        <v>0.1498223807681473</v>
      </c>
      <c r="N61" s="50">
        <f t="shared" si="25"/>
        <v>0.014688895590405867</v>
      </c>
      <c r="O61" s="50">
        <f t="shared" si="25"/>
        <v>-0.01641377897637157</v>
      </c>
      <c r="P61" s="50">
        <f t="shared" si="25"/>
        <v>0.0013749392729452692</v>
      </c>
      <c r="Q61" s="50">
        <f t="shared" si="25"/>
        <v>-0.013309795191882138</v>
      </c>
      <c r="R61" s="50">
        <f t="shared" si="25"/>
        <v>0.11746694310259047</v>
      </c>
      <c r="S61" s="50">
        <f t="shared" si="25"/>
        <v>0.019752968226841278</v>
      </c>
      <c r="T61" s="50">
        <f t="shared" si="25"/>
        <v>0.06217130234778361</v>
      </c>
      <c r="U61" s="50">
        <f t="shared" si="25"/>
        <v>-0.04844573060715375</v>
      </c>
      <c r="V61" s="50">
        <f t="shared" si="25"/>
        <v>-0.01248694000170868</v>
      </c>
      <c r="W61" s="50">
        <f t="shared" si="25"/>
        <v>33.44523699361559</v>
      </c>
      <c r="X61" s="50">
        <f t="shared" si="25"/>
        <v>101.73685799959306</v>
      </c>
    </row>
    <row r="62" spans="1:24" ht="15.75">
      <c r="A62" s="71" t="s">
        <v>43</v>
      </c>
      <c r="B62" s="20"/>
      <c r="C62" s="21"/>
      <c r="D62" s="21"/>
      <c r="E62" s="109" t="s">
        <v>46</v>
      </c>
      <c r="F62" s="94"/>
      <c r="G62" s="94"/>
      <c r="H62" s="94"/>
      <c r="I62" s="53" t="s">
        <v>43</v>
      </c>
      <c r="J62" s="50">
        <f aca="true" t="shared" si="26" ref="J62:X62">J60-J61</f>
        <v>0.09994012364858307</v>
      </c>
      <c r="K62" s="50">
        <f t="shared" si="26"/>
        <v>0.3150086080043195</v>
      </c>
      <c r="L62" s="50">
        <f t="shared" si="26"/>
        <v>0.014979517269535059</v>
      </c>
      <c r="M62" s="50">
        <f t="shared" si="26"/>
        <v>0.0031776192318526963</v>
      </c>
      <c r="N62" s="50">
        <f t="shared" si="26"/>
        <v>0.00031110440959413246</v>
      </c>
      <c r="O62" s="50">
        <f t="shared" si="26"/>
        <v>0.005413778976371571</v>
      </c>
      <c r="P62" s="50">
        <f t="shared" si="26"/>
        <v>0.005625060727054731</v>
      </c>
      <c r="Q62" s="50">
        <f t="shared" si="26"/>
        <v>0.0033097951918821377</v>
      </c>
      <c r="R62" s="50">
        <f t="shared" si="26"/>
        <v>0.0015330568974095266</v>
      </c>
      <c r="S62" s="50">
        <f t="shared" si="26"/>
        <v>0.002247031773158721</v>
      </c>
      <c r="T62" s="50">
        <f t="shared" si="26"/>
        <v>0.010828697652216383</v>
      </c>
      <c r="U62" s="50">
        <f t="shared" si="26"/>
        <v>0.01644573060715375</v>
      </c>
      <c r="V62" s="50">
        <f t="shared" si="26"/>
        <v>0.00548694000170868</v>
      </c>
      <c r="W62" s="50">
        <f t="shared" si="26"/>
        <v>0.18576300638441268</v>
      </c>
      <c r="X62" s="50">
        <f t="shared" si="26"/>
        <v>0.12314200040694345</v>
      </c>
    </row>
    <row r="63" spans="1:24" ht="15.75">
      <c r="A63" s="20"/>
      <c r="B63" s="20"/>
      <c r="C63" s="21"/>
      <c r="D63" s="21"/>
      <c r="E63" s="21"/>
      <c r="F63" s="21"/>
      <c r="G63" s="21"/>
      <c r="H63" s="21"/>
      <c r="I63" s="22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ht="15.75">
      <c r="A64" s="110" t="s">
        <v>123</v>
      </c>
      <c r="B64" s="99" t="s">
        <v>317</v>
      </c>
      <c r="C64" s="5">
        <v>5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6">
        <v>0</v>
      </c>
      <c r="J64" s="48">
        <v>28.51</v>
      </c>
      <c r="K64" s="48">
        <v>35.189</v>
      </c>
      <c r="L64" s="48">
        <v>3.606</v>
      </c>
      <c r="M64" s="48">
        <v>0.008</v>
      </c>
      <c r="N64" s="68">
        <v>0.262</v>
      </c>
      <c r="O64" s="48">
        <v>0</v>
      </c>
      <c r="P64" s="48">
        <v>0.001</v>
      </c>
      <c r="Q64" s="48">
        <v>0.056</v>
      </c>
      <c r="R64" s="48">
        <v>0.113</v>
      </c>
      <c r="S64" s="48">
        <v>0.038</v>
      </c>
      <c r="T64" s="48">
        <v>0.08</v>
      </c>
      <c r="U64" s="48">
        <v>-0.038</v>
      </c>
      <c r="V64" s="48">
        <v>0.002</v>
      </c>
      <c r="W64" s="68">
        <v>32.181</v>
      </c>
      <c r="X64" s="48">
        <v>100.009</v>
      </c>
    </row>
    <row r="65" spans="1:24" ht="15.75">
      <c r="A65" s="110" t="s">
        <v>123</v>
      </c>
      <c r="B65" s="99" t="s">
        <v>318</v>
      </c>
      <c r="C65" s="5">
        <v>5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6">
        <v>0</v>
      </c>
      <c r="J65" s="48">
        <v>28.55</v>
      </c>
      <c r="K65" s="48">
        <v>35.506</v>
      </c>
      <c r="L65" s="48">
        <v>3.62</v>
      </c>
      <c r="M65" s="48">
        <v>0.021</v>
      </c>
      <c r="N65" s="48">
        <v>0.101</v>
      </c>
      <c r="O65" s="48">
        <v>-0.005</v>
      </c>
      <c r="P65" s="48">
        <v>0.014</v>
      </c>
      <c r="Q65" s="48">
        <v>0.046</v>
      </c>
      <c r="R65" s="48">
        <v>0.06</v>
      </c>
      <c r="S65" s="48">
        <v>0.027</v>
      </c>
      <c r="T65" s="48">
        <v>0.131</v>
      </c>
      <c r="U65" s="48">
        <v>0.008</v>
      </c>
      <c r="V65" s="48">
        <v>-0.019</v>
      </c>
      <c r="W65" s="48">
        <v>33.11</v>
      </c>
      <c r="X65" s="48">
        <v>101.17</v>
      </c>
    </row>
    <row r="66" spans="1:24" ht="15.75">
      <c r="A66" s="110" t="s">
        <v>123</v>
      </c>
      <c r="B66" s="99" t="s">
        <v>319</v>
      </c>
      <c r="C66" s="5">
        <v>5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6">
        <v>0</v>
      </c>
      <c r="J66" s="48">
        <v>28.958</v>
      </c>
      <c r="K66" s="48">
        <v>35.495</v>
      </c>
      <c r="L66" s="48">
        <v>3.691</v>
      </c>
      <c r="M66" s="48">
        <v>0.034</v>
      </c>
      <c r="N66" s="48">
        <v>0.109</v>
      </c>
      <c r="O66" s="48">
        <v>-0.005</v>
      </c>
      <c r="P66" s="48">
        <v>0.016</v>
      </c>
      <c r="Q66" s="48">
        <v>0.027</v>
      </c>
      <c r="R66" s="48">
        <v>0.053</v>
      </c>
      <c r="S66" s="48">
        <v>0.018</v>
      </c>
      <c r="T66" s="48">
        <v>0.107</v>
      </c>
      <c r="U66" s="48">
        <v>0.012</v>
      </c>
      <c r="V66" s="48">
        <v>-0.009</v>
      </c>
      <c r="W66" s="48">
        <v>33.943</v>
      </c>
      <c r="X66" s="48">
        <v>102.449</v>
      </c>
    </row>
    <row r="67" spans="1:24" ht="15.75">
      <c r="A67" s="110" t="s">
        <v>123</v>
      </c>
      <c r="B67" s="99" t="s">
        <v>320</v>
      </c>
      <c r="C67" s="5">
        <v>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48">
        <v>28.539</v>
      </c>
      <c r="K67" s="68">
        <v>35.96</v>
      </c>
      <c r="L67" s="48">
        <v>3.646</v>
      </c>
      <c r="M67" s="48">
        <v>0.029</v>
      </c>
      <c r="N67" s="48">
        <v>0.079</v>
      </c>
      <c r="O67" s="48">
        <v>-0.008</v>
      </c>
      <c r="P67" s="48">
        <v>-0.002</v>
      </c>
      <c r="Q67" s="48">
        <v>0.072</v>
      </c>
      <c r="R67" s="48">
        <v>0.085</v>
      </c>
      <c r="S67" s="48">
        <v>0.038</v>
      </c>
      <c r="T67" s="48">
        <v>0.176</v>
      </c>
      <c r="U67" s="48">
        <v>0</v>
      </c>
      <c r="V67" s="68">
        <v>0.028</v>
      </c>
      <c r="W67" s="48">
        <v>33.709</v>
      </c>
      <c r="X67" s="48">
        <v>102.351</v>
      </c>
    </row>
    <row r="68" spans="1:24" ht="15.75">
      <c r="A68" s="110" t="s">
        <v>123</v>
      </c>
      <c r="B68" s="99" t="s">
        <v>321</v>
      </c>
      <c r="C68" s="5">
        <v>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48">
        <v>28.573</v>
      </c>
      <c r="K68" s="48">
        <v>35.588</v>
      </c>
      <c r="L68" s="48">
        <v>3.657</v>
      </c>
      <c r="M68" s="48">
        <v>0.025</v>
      </c>
      <c r="N68" s="48">
        <v>0.072</v>
      </c>
      <c r="O68" s="48">
        <v>0.002</v>
      </c>
      <c r="P68" s="48">
        <v>0.001</v>
      </c>
      <c r="Q68" s="48">
        <v>0.052</v>
      </c>
      <c r="R68" s="48">
        <v>0.079</v>
      </c>
      <c r="S68" s="48">
        <v>0.023</v>
      </c>
      <c r="T68" s="48">
        <v>0.131</v>
      </c>
      <c r="U68" s="48">
        <v>0.035</v>
      </c>
      <c r="V68" s="48">
        <v>-0.005</v>
      </c>
      <c r="W68" s="68">
        <v>31.528</v>
      </c>
      <c r="X68" s="48">
        <v>99.762</v>
      </c>
    </row>
    <row r="69" spans="1:24" ht="15.75">
      <c r="A69" s="110" t="s">
        <v>123</v>
      </c>
      <c r="B69" s="99" t="s">
        <v>322</v>
      </c>
      <c r="C69" s="5">
        <v>5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6">
        <v>0</v>
      </c>
      <c r="J69" s="48">
        <v>28.987</v>
      </c>
      <c r="K69" s="48">
        <v>35.252</v>
      </c>
      <c r="L69" s="48">
        <v>3.689</v>
      </c>
      <c r="M69" s="48">
        <v>0.008</v>
      </c>
      <c r="N69" s="48">
        <v>0.053</v>
      </c>
      <c r="O69" s="48">
        <v>-0.003</v>
      </c>
      <c r="P69" s="48">
        <v>-0.004</v>
      </c>
      <c r="Q69" s="48">
        <v>0.052</v>
      </c>
      <c r="R69" s="48">
        <v>0.076</v>
      </c>
      <c r="S69" s="48">
        <v>0.029</v>
      </c>
      <c r="T69" s="48">
        <v>0.127</v>
      </c>
      <c r="U69" s="48">
        <v>-0.002</v>
      </c>
      <c r="V69" s="48">
        <v>-0.004</v>
      </c>
      <c r="W69" s="48">
        <v>34.149</v>
      </c>
      <c r="X69" s="48">
        <v>102.409</v>
      </c>
    </row>
    <row r="70" spans="1:24" ht="15.75">
      <c r="A70" s="110" t="s">
        <v>123</v>
      </c>
      <c r="B70" s="99" t="s">
        <v>323</v>
      </c>
      <c r="C70" s="5">
        <v>5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6">
        <v>0</v>
      </c>
      <c r="J70" s="48">
        <v>29.138</v>
      </c>
      <c r="K70" s="48">
        <v>35.128</v>
      </c>
      <c r="L70" s="48">
        <v>3.663</v>
      </c>
      <c r="M70" s="48">
        <v>0.033</v>
      </c>
      <c r="N70" s="48">
        <v>0.05</v>
      </c>
      <c r="O70" s="48">
        <v>-0.009</v>
      </c>
      <c r="P70" s="48">
        <v>0.01</v>
      </c>
      <c r="Q70" s="48">
        <v>0.029</v>
      </c>
      <c r="R70" s="48">
        <v>0.086</v>
      </c>
      <c r="S70" s="48">
        <v>0.02</v>
      </c>
      <c r="T70" s="48">
        <v>0.066</v>
      </c>
      <c r="U70" s="68">
        <v>0.064</v>
      </c>
      <c r="V70" s="48">
        <v>-0.018</v>
      </c>
      <c r="W70" s="48">
        <v>33.441</v>
      </c>
      <c r="X70" s="48">
        <v>101.702</v>
      </c>
    </row>
    <row r="71" spans="1:24" ht="15.75">
      <c r="A71" s="110" t="s">
        <v>123</v>
      </c>
      <c r="B71" s="99" t="s">
        <v>324</v>
      </c>
      <c r="C71" s="5">
        <v>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6">
        <v>0</v>
      </c>
      <c r="J71" s="48">
        <v>28.75</v>
      </c>
      <c r="K71" s="48">
        <v>35.583</v>
      </c>
      <c r="L71" s="48">
        <v>3.606</v>
      </c>
      <c r="M71" s="48">
        <v>0.014</v>
      </c>
      <c r="N71" s="48">
        <v>0.033</v>
      </c>
      <c r="O71" s="48">
        <v>-0.003</v>
      </c>
      <c r="P71" s="48">
        <v>0.003</v>
      </c>
      <c r="Q71" s="48">
        <v>0.038</v>
      </c>
      <c r="R71" s="48">
        <v>0.085</v>
      </c>
      <c r="S71" s="48">
        <v>0.028</v>
      </c>
      <c r="T71" s="48">
        <v>0.063</v>
      </c>
      <c r="U71" s="48">
        <v>-0.019</v>
      </c>
      <c r="V71" s="48">
        <v>-0.002</v>
      </c>
      <c r="W71" s="48">
        <v>34.47</v>
      </c>
      <c r="X71" s="48">
        <v>102.649</v>
      </c>
    </row>
    <row r="72" spans="1:24" ht="15.75">
      <c r="A72" s="110" t="s">
        <v>123</v>
      </c>
      <c r="B72" s="99" t="s">
        <v>325</v>
      </c>
      <c r="C72" s="5">
        <v>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6">
        <v>0</v>
      </c>
      <c r="J72" s="48">
        <v>28.64</v>
      </c>
      <c r="K72" s="48">
        <v>35.262</v>
      </c>
      <c r="L72" s="48">
        <v>3.634</v>
      </c>
      <c r="M72" s="48">
        <v>0.008</v>
      </c>
      <c r="N72" s="48">
        <v>0.086</v>
      </c>
      <c r="O72" s="48">
        <v>-0.005</v>
      </c>
      <c r="P72" s="48">
        <v>-0.01</v>
      </c>
      <c r="Q72" s="48">
        <v>0.051</v>
      </c>
      <c r="R72" s="48">
        <v>0.068</v>
      </c>
      <c r="S72" s="48">
        <v>0.042</v>
      </c>
      <c r="T72" s="48">
        <v>0.142</v>
      </c>
      <c r="U72" s="48">
        <v>-0.002</v>
      </c>
      <c r="V72" s="48">
        <v>0.011</v>
      </c>
      <c r="W72" s="48">
        <v>33.477</v>
      </c>
      <c r="X72" s="48">
        <v>101.405</v>
      </c>
    </row>
    <row r="73" spans="1:24" ht="16.5" thickBot="1">
      <c r="A73" s="111" t="s">
        <v>123</v>
      </c>
      <c r="B73" s="100" t="s">
        <v>184</v>
      </c>
      <c r="C73" s="15">
        <v>5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6">
        <v>0</v>
      </c>
      <c r="J73" s="49">
        <v>28.696</v>
      </c>
      <c r="K73" s="49">
        <v>35.376</v>
      </c>
      <c r="L73" s="49">
        <v>3.694</v>
      </c>
      <c r="M73" s="49">
        <v>0.021</v>
      </c>
      <c r="N73" s="49">
        <v>0.081</v>
      </c>
      <c r="O73" s="49">
        <v>0.004</v>
      </c>
      <c r="P73" s="49">
        <v>-0.011</v>
      </c>
      <c r="Q73" s="49">
        <v>0.026</v>
      </c>
      <c r="R73" s="49">
        <v>0.094</v>
      </c>
      <c r="S73" s="49">
        <v>0.026</v>
      </c>
      <c r="T73" s="49">
        <v>0.06</v>
      </c>
      <c r="U73" s="49">
        <v>-0.031</v>
      </c>
      <c r="V73" s="49">
        <v>-0.001</v>
      </c>
      <c r="W73" s="49">
        <v>33.352</v>
      </c>
      <c r="X73" s="49">
        <v>101.387</v>
      </c>
    </row>
    <row r="74" spans="1:24" ht="15.75">
      <c r="A74" s="47" t="s">
        <v>2</v>
      </c>
      <c r="B74" s="20"/>
      <c r="C74" s="21"/>
      <c r="D74" s="21"/>
      <c r="E74" s="109" t="s">
        <v>46</v>
      </c>
      <c r="F74" s="21"/>
      <c r="G74" s="21"/>
      <c r="H74" s="21"/>
      <c r="I74" s="47" t="s">
        <v>2</v>
      </c>
      <c r="J74" s="26">
        <f aca="true" t="shared" si="27" ref="J74:X74">AVERAGE(J64:J73)</f>
        <v>28.7341</v>
      </c>
      <c r="K74" s="26">
        <f>AVERAGE(K64:K66,K68:K73)</f>
        <v>35.37544444444445</v>
      </c>
      <c r="L74" s="26">
        <f t="shared" si="27"/>
        <v>3.6506</v>
      </c>
      <c r="M74" s="26">
        <f t="shared" si="27"/>
        <v>0.0201</v>
      </c>
      <c r="N74" s="45">
        <f>AVERAGE(N65:N73)</f>
        <v>0.07377777777777778</v>
      </c>
      <c r="O74" s="26">
        <f t="shared" si="27"/>
        <v>-0.0032</v>
      </c>
      <c r="P74" s="26">
        <f t="shared" si="27"/>
        <v>0.0018</v>
      </c>
      <c r="Q74" s="26">
        <f t="shared" si="27"/>
        <v>0.0449</v>
      </c>
      <c r="R74" s="26">
        <f t="shared" si="27"/>
        <v>0.0799</v>
      </c>
      <c r="S74" s="26">
        <f t="shared" si="27"/>
        <v>0.0289</v>
      </c>
      <c r="T74" s="26">
        <f t="shared" si="27"/>
        <v>0.1083</v>
      </c>
      <c r="U74" s="26">
        <f>AVERAGE(U64:U69,U71:U73)</f>
        <v>-0.0041111111111111105</v>
      </c>
      <c r="V74" s="26">
        <f>AVERAGE(V64:V66,V68:V73)</f>
        <v>-0.005000000000000001</v>
      </c>
      <c r="W74" s="26">
        <f>AVERAGE(W65:W67,W69:W73)</f>
        <v>33.706375</v>
      </c>
      <c r="X74" s="26">
        <f t="shared" si="27"/>
        <v>101.52929999999999</v>
      </c>
    </row>
    <row r="75" spans="1:24" ht="15.75">
      <c r="A75" s="47" t="s">
        <v>3</v>
      </c>
      <c r="B75" s="20"/>
      <c r="C75" s="21"/>
      <c r="D75" s="21"/>
      <c r="E75" s="109" t="s">
        <v>46</v>
      </c>
      <c r="F75" s="21"/>
      <c r="G75" s="21"/>
      <c r="H75" s="21"/>
      <c r="I75" s="47" t="s">
        <v>3</v>
      </c>
      <c r="J75" s="26">
        <f>STDEV(J64:J73)</f>
        <v>0.2200795058357062</v>
      </c>
      <c r="K75" s="26">
        <f>STDEV(K64:K66,K68:K73)</f>
        <v>0.17453374395164273</v>
      </c>
      <c r="L75" s="26">
        <f aca="true" t="shared" si="28" ref="L75:X75">STDEV(L64:L73)</f>
        <v>0.03398757943066196</v>
      </c>
      <c r="M75" s="26">
        <f t="shared" si="28"/>
        <v>0.010224697767877763</v>
      </c>
      <c r="N75" s="45">
        <f>STDEV(N65:N73)</f>
        <v>0.02468186468734577</v>
      </c>
      <c r="O75" s="26">
        <f t="shared" si="28"/>
        <v>0.0041579909678700466</v>
      </c>
      <c r="P75" s="26">
        <f t="shared" si="28"/>
        <v>0.009259229629582222</v>
      </c>
      <c r="Q75" s="26">
        <f t="shared" si="28"/>
        <v>0.014813282328145006</v>
      </c>
      <c r="R75" s="26">
        <f t="shared" si="28"/>
        <v>0.01719463740692302</v>
      </c>
      <c r="S75" s="26">
        <f t="shared" si="28"/>
        <v>0.008047774019358828</v>
      </c>
      <c r="T75" s="26">
        <f t="shared" si="28"/>
        <v>0.039547580344581265</v>
      </c>
      <c r="U75" s="26">
        <f>STDEV(U64:U69,U71:U73)</f>
        <v>0.022513576151094058</v>
      </c>
      <c r="V75" s="26">
        <f>STDEV(V64:V66,V68:V73)</f>
        <v>0.009433981132056603</v>
      </c>
      <c r="W75" s="26">
        <f>STDEV(W65:W67,W69:W73)</f>
        <v>0.45345024534120626</v>
      </c>
      <c r="X75" s="26">
        <f t="shared" si="28"/>
        <v>1.0098361858352187</v>
      </c>
    </row>
    <row r="76" spans="1:24" ht="15.75">
      <c r="A76" s="47" t="s">
        <v>4</v>
      </c>
      <c r="B76" s="20"/>
      <c r="C76" s="21"/>
      <c r="D76" s="21"/>
      <c r="E76" s="109" t="s">
        <v>46</v>
      </c>
      <c r="F76" s="21"/>
      <c r="G76" s="21"/>
      <c r="H76" s="21"/>
      <c r="I76" s="47" t="s">
        <v>4</v>
      </c>
      <c r="J76" s="26">
        <f aca="true" t="shared" si="29" ref="J76:X76">J75*2</f>
        <v>0.4401590116714124</v>
      </c>
      <c r="K76" s="26">
        <f t="shared" si="29"/>
        <v>0.34906748790328546</v>
      </c>
      <c r="L76" s="26">
        <f t="shared" si="29"/>
        <v>0.06797515886132392</v>
      </c>
      <c r="M76" s="26">
        <f t="shared" si="29"/>
        <v>0.020449395535755525</v>
      </c>
      <c r="N76" s="45">
        <f t="shared" si="29"/>
        <v>0.04936372937469154</v>
      </c>
      <c r="O76" s="26">
        <f t="shared" si="29"/>
        <v>0.008315981935740093</v>
      </c>
      <c r="P76" s="26">
        <f t="shared" si="29"/>
        <v>0.018518459259164444</v>
      </c>
      <c r="Q76" s="26">
        <f t="shared" si="29"/>
        <v>0.029626564656290013</v>
      </c>
      <c r="R76" s="26">
        <f t="shared" si="29"/>
        <v>0.03438927481384604</v>
      </c>
      <c r="S76" s="26">
        <f t="shared" si="29"/>
        <v>0.016095548038717655</v>
      </c>
      <c r="T76" s="26">
        <f t="shared" si="29"/>
        <v>0.07909516068916253</v>
      </c>
      <c r="U76" s="26">
        <f t="shared" si="29"/>
        <v>0.045027152302188116</v>
      </c>
      <c r="V76" s="26">
        <f t="shared" si="29"/>
        <v>0.018867962264113206</v>
      </c>
      <c r="W76" s="26">
        <f t="shared" si="29"/>
        <v>0.9069004906824125</v>
      </c>
      <c r="X76" s="26">
        <f t="shared" si="29"/>
        <v>2.0196723716704374</v>
      </c>
    </row>
    <row r="77" spans="1:24" ht="15.75">
      <c r="A77" s="56" t="s">
        <v>5</v>
      </c>
      <c r="B77" s="20"/>
      <c r="C77" s="21"/>
      <c r="D77" s="21"/>
      <c r="E77" s="109" t="s">
        <v>46</v>
      </c>
      <c r="F77" s="93"/>
      <c r="G77" s="93"/>
      <c r="H77" s="93"/>
      <c r="I77" s="56" t="s">
        <v>5</v>
      </c>
      <c r="J77" s="55">
        <f aca="true" t="shared" si="30" ref="J77:X77">MAX(J64:J73)</f>
        <v>29.138</v>
      </c>
      <c r="K77" s="55">
        <f>MAX(K64:K66,K68:K73)</f>
        <v>35.588</v>
      </c>
      <c r="L77" s="55">
        <f t="shared" si="30"/>
        <v>3.694</v>
      </c>
      <c r="M77" s="55">
        <f t="shared" si="30"/>
        <v>0.034</v>
      </c>
      <c r="N77" s="55">
        <f>MAX(N65:N73)</f>
        <v>0.109</v>
      </c>
      <c r="O77" s="55">
        <f t="shared" si="30"/>
        <v>0.004</v>
      </c>
      <c r="P77" s="55">
        <f t="shared" si="30"/>
        <v>0.016</v>
      </c>
      <c r="Q77" s="55">
        <f t="shared" si="30"/>
        <v>0.072</v>
      </c>
      <c r="R77" s="55">
        <f t="shared" si="30"/>
        <v>0.113</v>
      </c>
      <c r="S77" s="55">
        <f t="shared" si="30"/>
        <v>0.042</v>
      </c>
      <c r="T77" s="55">
        <f t="shared" si="30"/>
        <v>0.176</v>
      </c>
      <c r="U77" s="55">
        <f>MAX(U64:U69,U71:U73)</f>
        <v>0.035</v>
      </c>
      <c r="V77" s="55">
        <f>MAX(V64:V66,V68:V73)</f>
        <v>0.011</v>
      </c>
      <c r="W77" s="55">
        <f t="shared" si="30"/>
        <v>34.47</v>
      </c>
      <c r="X77" s="55">
        <f t="shared" si="30"/>
        <v>102.649</v>
      </c>
    </row>
    <row r="78" spans="1:24" ht="15.75">
      <c r="A78" s="56" t="s">
        <v>6</v>
      </c>
      <c r="B78" s="20"/>
      <c r="C78" s="21"/>
      <c r="D78" s="21"/>
      <c r="E78" s="109" t="s">
        <v>46</v>
      </c>
      <c r="F78" s="93"/>
      <c r="G78" s="93"/>
      <c r="H78" s="93"/>
      <c r="I78" s="56" t="s">
        <v>6</v>
      </c>
      <c r="J78" s="55">
        <f aca="true" t="shared" si="31" ref="J78:X78">J74+J76</f>
        <v>29.174259011671413</v>
      </c>
      <c r="K78" s="55">
        <f t="shared" si="31"/>
        <v>35.72451193234773</v>
      </c>
      <c r="L78" s="55">
        <f t="shared" si="31"/>
        <v>3.7185751588613236</v>
      </c>
      <c r="M78" s="55">
        <f t="shared" si="31"/>
        <v>0.040549395535755525</v>
      </c>
      <c r="N78" s="55">
        <f t="shared" si="31"/>
        <v>0.12314150715246931</v>
      </c>
      <c r="O78" s="55">
        <f t="shared" si="31"/>
        <v>0.005115981935740093</v>
      </c>
      <c r="P78" s="55">
        <f t="shared" si="31"/>
        <v>0.020318459259164444</v>
      </c>
      <c r="Q78" s="55">
        <f t="shared" si="31"/>
        <v>0.07452656465629001</v>
      </c>
      <c r="R78" s="55">
        <f t="shared" si="31"/>
        <v>0.11428927481384604</v>
      </c>
      <c r="S78" s="55">
        <f t="shared" si="31"/>
        <v>0.04499554803871765</v>
      </c>
      <c r="T78" s="55">
        <f t="shared" si="31"/>
        <v>0.1873951606891625</v>
      </c>
      <c r="U78" s="55">
        <f t="shared" si="31"/>
        <v>0.040916041191077</v>
      </c>
      <c r="V78" s="55">
        <f t="shared" si="31"/>
        <v>0.013867962264113205</v>
      </c>
      <c r="W78" s="55">
        <f t="shared" si="31"/>
        <v>34.61327549068241</v>
      </c>
      <c r="X78" s="55">
        <f t="shared" si="31"/>
        <v>103.54897237167043</v>
      </c>
    </row>
    <row r="79" spans="1:24" ht="15.75">
      <c r="A79" s="70" t="s">
        <v>43</v>
      </c>
      <c r="B79" s="20"/>
      <c r="C79" s="21"/>
      <c r="D79" s="21"/>
      <c r="E79" s="109" t="s">
        <v>46</v>
      </c>
      <c r="F79" s="93"/>
      <c r="G79" s="93"/>
      <c r="H79" s="93"/>
      <c r="I79" s="56" t="s">
        <v>43</v>
      </c>
      <c r="J79" s="55">
        <f aca="true" t="shared" si="32" ref="J79:X79">J78-J77</f>
        <v>0.036259011671411656</v>
      </c>
      <c r="K79" s="55">
        <f t="shared" si="32"/>
        <v>0.13651193234773018</v>
      </c>
      <c r="L79" s="55">
        <f t="shared" si="32"/>
        <v>0.024575158861323665</v>
      </c>
      <c r="M79" s="55">
        <f t="shared" si="32"/>
        <v>0.006549395535755523</v>
      </c>
      <c r="N79" s="55">
        <f t="shared" si="32"/>
        <v>0.014141507152469313</v>
      </c>
      <c r="O79" s="55">
        <f t="shared" si="32"/>
        <v>0.0011159819357400933</v>
      </c>
      <c r="P79" s="55">
        <f t="shared" si="32"/>
        <v>0.0043184592591644436</v>
      </c>
      <c r="Q79" s="55">
        <f t="shared" si="32"/>
        <v>0.0025265646562900174</v>
      </c>
      <c r="R79" s="55">
        <f t="shared" si="32"/>
        <v>0.0012892748138460391</v>
      </c>
      <c r="S79" s="55">
        <f t="shared" si="32"/>
        <v>0.002995548038717648</v>
      </c>
      <c r="T79" s="55">
        <f t="shared" si="32"/>
        <v>0.01139516068916252</v>
      </c>
      <c r="U79" s="55">
        <f t="shared" si="32"/>
        <v>0.005916041191076998</v>
      </c>
      <c r="V79" s="55">
        <f t="shared" si="32"/>
        <v>0.002867962264113205</v>
      </c>
      <c r="W79" s="55">
        <f t="shared" si="32"/>
        <v>0.14327549068241296</v>
      </c>
      <c r="X79" s="55">
        <f t="shared" si="32"/>
        <v>0.8999723716704295</v>
      </c>
    </row>
    <row r="80" spans="1:24" ht="15.75">
      <c r="A80" s="53" t="s">
        <v>89</v>
      </c>
      <c r="B80" s="20"/>
      <c r="C80" s="21"/>
      <c r="D80" s="21"/>
      <c r="E80" s="109" t="s">
        <v>46</v>
      </c>
      <c r="F80" s="94"/>
      <c r="G80" s="94"/>
      <c r="H80" s="94"/>
      <c r="I80" s="53" t="s">
        <v>89</v>
      </c>
      <c r="J80" s="50">
        <f aca="true" t="shared" si="33" ref="J80:X80">MIN(J64:J73)</f>
        <v>28.51</v>
      </c>
      <c r="K80" s="50">
        <f t="shared" si="33"/>
        <v>35.128</v>
      </c>
      <c r="L80" s="50">
        <f t="shared" si="33"/>
        <v>3.606</v>
      </c>
      <c r="M80" s="50">
        <f t="shared" si="33"/>
        <v>0.008</v>
      </c>
      <c r="N80" s="50">
        <f t="shared" si="33"/>
        <v>0.033</v>
      </c>
      <c r="O80" s="50">
        <f t="shared" si="33"/>
        <v>-0.009</v>
      </c>
      <c r="P80" s="50">
        <f t="shared" si="33"/>
        <v>-0.011</v>
      </c>
      <c r="Q80" s="50">
        <f t="shared" si="33"/>
        <v>0.026</v>
      </c>
      <c r="R80" s="50">
        <f t="shared" si="33"/>
        <v>0.053</v>
      </c>
      <c r="S80" s="50">
        <f t="shared" si="33"/>
        <v>0.018</v>
      </c>
      <c r="T80" s="50">
        <f t="shared" si="33"/>
        <v>0.06</v>
      </c>
      <c r="U80" s="50">
        <f t="shared" si="33"/>
        <v>-0.038</v>
      </c>
      <c r="V80" s="50">
        <f t="shared" si="33"/>
        <v>-0.019</v>
      </c>
      <c r="W80" s="50">
        <f>MIN(W65:W67,W69:W73)</f>
        <v>33.11</v>
      </c>
      <c r="X80" s="50">
        <f t="shared" si="33"/>
        <v>99.762</v>
      </c>
    </row>
    <row r="81" spans="1:24" ht="15.75">
      <c r="A81" s="53" t="s">
        <v>7</v>
      </c>
      <c r="B81" s="20"/>
      <c r="C81" s="21"/>
      <c r="D81" s="21"/>
      <c r="E81" s="109" t="s">
        <v>46</v>
      </c>
      <c r="F81" s="94"/>
      <c r="G81" s="94"/>
      <c r="H81" s="94"/>
      <c r="I81" s="53" t="s">
        <v>7</v>
      </c>
      <c r="J81" s="50">
        <f aca="true" t="shared" si="34" ref="J81:X81">J74-J76</f>
        <v>28.29394098832859</v>
      </c>
      <c r="K81" s="50">
        <f t="shared" si="34"/>
        <v>35.026376956541164</v>
      </c>
      <c r="L81" s="50">
        <f t="shared" si="34"/>
        <v>3.582624841138676</v>
      </c>
      <c r="M81" s="50">
        <f t="shared" si="34"/>
        <v>-0.0003493955357555256</v>
      </c>
      <c r="N81" s="50">
        <f t="shared" si="34"/>
        <v>0.02441404840308624</v>
      </c>
      <c r="O81" s="50">
        <f t="shared" si="34"/>
        <v>-0.011515981935740093</v>
      </c>
      <c r="P81" s="50">
        <f t="shared" si="34"/>
        <v>-0.016718459259164445</v>
      </c>
      <c r="Q81" s="50">
        <f t="shared" si="34"/>
        <v>0.01527343534370999</v>
      </c>
      <c r="R81" s="50">
        <f t="shared" si="34"/>
        <v>0.04551072518615396</v>
      </c>
      <c r="S81" s="50">
        <f t="shared" si="34"/>
        <v>0.012804451961282343</v>
      </c>
      <c r="T81" s="50">
        <f t="shared" si="34"/>
        <v>0.029204839310837463</v>
      </c>
      <c r="U81" s="50">
        <f t="shared" si="34"/>
        <v>-0.04913826341329923</v>
      </c>
      <c r="V81" s="50">
        <f t="shared" si="34"/>
        <v>-0.023867962264113207</v>
      </c>
      <c r="W81" s="50">
        <f t="shared" si="34"/>
        <v>32.79947450931759</v>
      </c>
      <c r="X81" s="50">
        <f t="shared" si="34"/>
        <v>99.50962762832955</v>
      </c>
    </row>
    <row r="82" spans="1:24" ht="15.75">
      <c r="A82" s="71" t="s">
        <v>43</v>
      </c>
      <c r="B82" s="20"/>
      <c r="C82" s="21"/>
      <c r="D82" s="21"/>
      <c r="E82" s="109" t="s">
        <v>46</v>
      </c>
      <c r="F82" s="94"/>
      <c r="G82" s="94"/>
      <c r="H82" s="94"/>
      <c r="I82" s="53" t="s">
        <v>43</v>
      </c>
      <c r="J82" s="50">
        <f aca="true" t="shared" si="35" ref="J82:X82">J80-J81</f>
        <v>0.21605901167141184</v>
      </c>
      <c r="K82" s="50">
        <f t="shared" si="35"/>
        <v>0.10162304345883655</v>
      </c>
      <c r="L82" s="50">
        <f t="shared" si="35"/>
        <v>0.023375158861323797</v>
      </c>
      <c r="M82" s="50">
        <f t="shared" si="35"/>
        <v>0.008349395535755526</v>
      </c>
      <c r="N82" s="50">
        <f t="shared" si="35"/>
        <v>0.008585951596913763</v>
      </c>
      <c r="O82" s="50">
        <f t="shared" si="35"/>
        <v>0.0025159819357400935</v>
      </c>
      <c r="P82" s="50">
        <f t="shared" si="35"/>
        <v>0.0057184592591644455</v>
      </c>
      <c r="Q82" s="50">
        <f t="shared" si="35"/>
        <v>0.01072656465629001</v>
      </c>
      <c r="R82" s="50">
        <f t="shared" si="35"/>
        <v>0.007489274813846036</v>
      </c>
      <c r="S82" s="50">
        <f t="shared" si="35"/>
        <v>0.005195548038717655</v>
      </c>
      <c r="T82" s="50">
        <f t="shared" si="35"/>
        <v>0.030795160689162535</v>
      </c>
      <c r="U82" s="50">
        <f t="shared" si="35"/>
        <v>0.01113826341329923</v>
      </c>
      <c r="V82" s="50">
        <f t="shared" si="35"/>
        <v>0.004867962264113207</v>
      </c>
      <c r="W82" s="50">
        <f t="shared" si="35"/>
        <v>0.31052549068240864</v>
      </c>
      <c r="X82" s="50">
        <f t="shared" si="35"/>
        <v>0.2523723716704467</v>
      </c>
    </row>
    <row r="83" spans="1:24" ht="15.75">
      <c r="A83" s="20"/>
      <c r="B83" s="20"/>
      <c r="C83" s="21"/>
      <c r="D83" s="21"/>
      <c r="E83" s="21"/>
      <c r="F83" s="21"/>
      <c r="G83" s="21"/>
      <c r="H83" s="21"/>
      <c r="I83" s="22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ht="15.75">
      <c r="A84" s="110" t="s">
        <v>122</v>
      </c>
      <c r="B84" s="99" t="s">
        <v>78</v>
      </c>
      <c r="C84" s="5">
        <v>68</v>
      </c>
      <c r="D84" s="5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48">
        <v>30.376</v>
      </c>
      <c r="K84" s="48">
        <v>36.451</v>
      </c>
      <c r="L84" s="48">
        <v>1.044</v>
      </c>
      <c r="M84" s="48">
        <v>0.165</v>
      </c>
      <c r="N84" s="48">
        <v>0.032</v>
      </c>
      <c r="O84" s="78">
        <v>0.018</v>
      </c>
      <c r="P84" s="48">
        <v>0.005</v>
      </c>
      <c r="Q84" s="48">
        <v>0.022</v>
      </c>
      <c r="R84" s="48">
        <v>0.075</v>
      </c>
      <c r="S84" s="48">
        <v>0.009</v>
      </c>
      <c r="T84" s="48">
        <v>0.006</v>
      </c>
      <c r="U84" s="48">
        <v>-0.047</v>
      </c>
      <c r="V84" s="48">
        <v>0.006</v>
      </c>
      <c r="W84" s="48">
        <v>33.374</v>
      </c>
      <c r="X84" s="48">
        <v>101.533</v>
      </c>
    </row>
    <row r="85" spans="1:24" ht="15.75">
      <c r="A85" s="110" t="s">
        <v>122</v>
      </c>
      <c r="B85" s="99" t="s">
        <v>79</v>
      </c>
      <c r="C85" s="5">
        <v>68</v>
      </c>
      <c r="D85" s="5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48">
        <v>30.575</v>
      </c>
      <c r="K85" s="48">
        <v>36.554</v>
      </c>
      <c r="L85" s="48">
        <v>1.039</v>
      </c>
      <c r="M85" s="48">
        <v>0.153</v>
      </c>
      <c r="N85" s="68">
        <v>0.056</v>
      </c>
      <c r="O85" s="48">
        <v>-0.007</v>
      </c>
      <c r="P85" s="48">
        <v>0.013</v>
      </c>
      <c r="Q85" s="68">
        <v>0.054</v>
      </c>
      <c r="R85" s="48">
        <v>0.052</v>
      </c>
      <c r="S85" s="48">
        <v>0.005</v>
      </c>
      <c r="T85" s="48">
        <v>0.004</v>
      </c>
      <c r="U85" s="48">
        <v>-0.017</v>
      </c>
      <c r="V85" s="48">
        <v>-0.003</v>
      </c>
      <c r="W85" s="68">
        <v>32.272</v>
      </c>
      <c r="X85" s="48">
        <v>100.749</v>
      </c>
    </row>
    <row r="86" spans="1:24" ht="15.75">
      <c r="A86" s="110" t="s">
        <v>122</v>
      </c>
      <c r="B86" s="99" t="s">
        <v>80</v>
      </c>
      <c r="C86" s="5">
        <v>68</v>
      </c>
      <c r="D86" s="5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48">
        <v>30.924</v>
      </c>
      <c r="K86" s="48">
        <v>36.237</v>
      </c>
      <c r="L86" s="48">
        <v>1.051</v>
      </c>
      <c r="M86" s="48">
        <v>0.174</v>
      </c>
      <c r="N86" s="48">
        <v>0.023</v>
      </c>
      <c r="O86" s="48">
        <v>-0.003</v>
      </c>
      <c r="P86" s="48">
        <v>0.018</v>
      </c>
      <c r="Q86" s="48">
        <v>0.009</v>
      </c>
      <c r="R86" s="48">
        <v>0.063</v>
      </c>
      <c r="S86" s="48">
        <v>0.013</v>
      </c>
      <c r="T86" s="48">
        <v>0.028</v>
      </c>
      <c r="U86" s="48">
        <v>-0.035</v>
      </c>
      <c r="V86" s="48">
        <v>-0.019</v>
      </c>
      <c r="W86" s="48">
        <v>33.525</v>
      </c>
      <c r="X86" s="48">
        <v>102.009</v>
      </c>
    </row>
    <row r="87" spans="1:24" ht="15.75">
      <c r="A87" s="110" t="s">
        <v>122</v>
      </c>
      <c r="B87" s="99" t="s">
        <v>81</v>
      </c>
      <c r="C87" s="5">
        <v>68</v>
      </c>
      <c r="D87" s="5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48">
        <v>30.232</v>
      </c>
      <c r="K87" s="48">
        <v>36.622</v>
      </c>
      <c r="L87" s="48">
        <v>1.014</v>
      </c>
      <c r="M87" s="48">
        <v>0.148</v>
      </c>
      <c r="N87" s="48">
        <v>0.036</v>
      </c>
      <c r="O87" s="48">
        <v>-0.01</v>
      </c>
      <c r="P87" s="68">
        <v>-0.021</v>
      </c>
      <c r="Q87" s="48">
        <v>0.029</v>
      </c>
      <c r="R87" s="48">
        <v>0.047</v>
      </c>
      <c r="S87" s="48">
        <v>-0.001</v>
      </c>
      <c r="T87" s="48">
        <v>-0.01</v>
      </c>
      <c r="U87" s="48">
        <v>-0.012</v>
      </c>
      <c r="V87" s="48">
        <v>-0.007</v>
      </c>
      <c r="W87" s="48">
        <v>33.139</v>
      </c>
      <c r="X87" s="48">
        <v>101.205</v>
      </c>
    </row>
    <row r="88" spans="1:24" ht="15.75">
      <c r="A88" s="110" t="s">
        <v>122</v>
      </c>
      <c r="B88" s="99" t="s">
        <v>82</v>
      </c>
      <c r="C88" s="5">
        <v>68</v>
      </c>
      <c r="D88" s="5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48">
        <v>30.655</v>
      </c>
      <c r="K88" s="48">
        <v>36.52</v>
      </c>
      <c r="L88" s="68">
        <v>1.093</v>
      </c>
      <c r="M88" s="48">
        <v>0.177</v>
      </c>
      <c r="N88" s="48">
        <v>0.034</v>
      </c>
      <c r="O88" s="48">
        <v>-0.01</v>
      </c>
      <c r="P88" s="48">
        <v>0</v>
      </c>
      <c r="Q88" s="48">
        <v>0.028</v>
      </c>
      <c r="R88" s="48">
        <v>0.095</v>
      </c>
      <c r="S88" s="48">
        <v>0.012</v>
      </c>
      <c r="T88" s="48">
        <v>0.022</v>
      </c>
      <c r="U88" s="48">
        <v>0.004</v>
      </c>
      <c r="V88" s="48">
        <v>0.006</v>
      </c>
      <c r="W88" s="48">
        <v>32.806</v>
      </c>
      <c r="X88" s="48">
        <v>101.444</v>
      </c>
    </row>
    <row r="89" spans="1:24" ht="15.75">
      <c r="A89" s="110" t="s">
        <v>122</v>
      </c>
      <c r="B89" s="99" t="s">
        <v>83</v>
      </c>
      <c r="C89" s="5">
        <v>68</v>
      </c>
      <c r="D89" s="5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48">
        <v>30.563</v>
      </c>
      <c r="K89" s="68">
        <v>36.03</v>
      </c>
      <c r="L89" s="48">
        <v>1.046</v>
      </c>
      <c r="M89" s="48">
        <v>0.151</v>
      </c>
      <c r="N89" s="48">
        <v>0.035</v>
      </c>
      <c r="O89" s="48">
        <v>-0.017</v>
      </c>
      <c r="P89" s="48">
        <v>0.006</v>
      </c>
      <c r="Q89" s="48">
        <v>0.02</v>
      </c>
      <c r="R89" s="48">
        <v>0.089</v>
      </c>
      <c r="S89" s="48">
        <v>-0.009</v>
      </c>
      <c r="T89" s="48">
        <v>-0.004</v>
      </c>
      <c r="U89" s="48">
        <v>-0.035</v>
      </c>
      <c r="V89" s="48">
        <v>-0.002</v>
      </c>
      <c r="W89" s="48">
        <v>33.088</v>
      </c>
      <c r="X89" s="48">
        <v>100.963</v>
      </c>
    </row>
    <row r="90" spans="1:24" ht="15.75">
      <c r="A90" s="110" t="s">
        <v>122</v>
      </c>
      <c r="B90" s="99" t="s">
        <v>84</v>
      </c>
      <c r="C90" s="5">
        <v>68</v>
      </c>
      <c r="D90" s="5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48">
        <v>30.926</v>
      </c>
      <c r="K90" s="48">
        <v>36.401</v>
      </c>
      <c r="L90" s="48">
        <v>1.009</v>
      </c>
      <c r="M90" s="48">
        <v>0.173</v>
      </c>
      <c r="N90" s="48">
        <v>0.033</v>
      </c>
      <c r="O90" s="48">
        <v>-0.001</v>
      </c>
      <c r="P90" s="48">
        <v>-0.001</v>
      </c>
      <c r="Q90" s="48">
        <v>0.002</v>
      </c>
      <c r="R90" s="48">
        <v>0.063</v>
      </c>
      <c r="S90" s="68">
        <v>0.009</v>
      </c>
      <c r="T90" s="48">
        <v>-0.011</v>
      </c>
      <c r="U90" s="48">
        <v>0.003</v>
      </c>
      <c r="V90" s="48">
        <v>-0.011</v>
      </c>
      <c r="W90" s="48">
        <v>32.893</v>
      </c>
      <c r="X90" s="48">
        <v>101.487</v>
      </c>
    </row>
    <row r="91" spans="1:24" ht="15.75">
      <c r="A91" s="110" t="s">
        <v>122</v>
      </c>
      <c r="B91" s="99" t="s">
        <v>85</v>
      </c>
      <c r="C91" s="5">
        <v>68</v>
      </c>
      <c r="D91" s="5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48">
        <v>30.833</v>
      </c>
      <c r="K91" s="48">
        <v>36.415</v>
      </c>
      <c r="L91" s="48">
        <v>1.053</v>
      </c>
      <c r="M91" s="48">
        <v>0.172</v>
      </c>
      <c r="N91" s="48">
        <v>0.03</v>
      </c>
      <c r="O91" s="48">
        <v>-0.019</v>
      </c>
      <c r="P91" s="48">
        <v>0.01</v>
      </c>
      <c r="Q91" s="48">
        <v>0.025</v>
      </c>
      <c r="R91" s="48">
        <v>0.049</v>
      </c>
      <c r="S91" s="48">
        <v>0.012</v>
      </c>
      <c r="T91" s="48">
        <v>0.008</v>
      </c>
      <c r="U91" s="48">
        <v>0.019</v>
      </c>
      <c r="V91" s="48">
        <v>-0.001</v>
      </c>
      <c r="W91" s="48">
        <v>33.11</v>
      </c>
      <c r="X91" s="48">
        <v>101.715</v>
      </c>
    </row>
    <row r="92" spans="1:24" ht="15.75">
      <c r="A92" s="110" t="s">
        <v>122</v>
      </c>
      <c r="B92" s="99" t="s">
        <v>86</v>
      </c>
      <c r="C92" s="5">
        <v>68</v>
      </c>
      <c r="D92" s="5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48">
        <v>30.876</v>
      </c>
      <c r="K92" s="48">
        <v>36.408</v>
      </c>
      <c r="L92" s="48">
        <v>1.021</v>
      </c>
      <c r="M92" s="48">
        <v>0.169</v>
      </c>
      <c r="N92" s="48">
        <v>0.044</v>
      </c>
      <c r="O92" s="48">
        <v>0</v>
      </c>
      <c r="P92" s="48">
        <v>0.005</v>
      </c>
      <c r="Q92" s="48">
        <v>0.024</v>
      </c>
      <c r="R92" s="48">
        <v>0.073</v>
      </c>
      <c r="S92" s="48">
        <v>0.003</v>
      </c>
      <c r="T92" s="48">
        <v>-0.003</v>
      </c>
      <c r="U92" s="48">
        <v>0.005</v>
      </c>
      <c r="V92" s="48">
        <v>-0.004</v>
      </c>
      <c r="W92" s="48">
        <v>33.393</v>
      </c>
      <c r="X92" s="48">
        <v>102.014</v>
      </c>
    </row>
    <row r="93" spans="1:24" ht="16.5" thickBot="1">
      <c r="A93" s="111" t="s">
        <v>122</v>
      </c>
      <c r="B93" s="100" t="s">
        <v>87</v>
      </c>
      <c r="C93" s="15">
        <v>68</v>
      </c>
      <c r="D93" s="15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49">
        <v>30.967</v>
      </c>
      <c r="K93" s="69">
        <v>35.858</v>
      </c>
      <c r="L93" s="49">
        <v>1.042</v>
      </c>
      <c r="M93" s="49">
        <v>0.192</v>
      </c>
      <c r="N93" s="49">
        <v>0.032</v>
      </c>
      <c r="O93" s="49">
        <v>-0.003</v>
      </c>
      <c r="P93" s="49">
        <v>-0.006</v>
      </c>
      <c r="Q93" s="49">
        <v>0.035</v>
      </c>
      <c r="R93" s="49">
        <v>0.043</v>
      </c>
      <c r="S93" s="49">
        <v>0.015</v>
      </c>
      <c r="T93" s="49">
        <v>0.035</v>
      </c>
      <c r="U93" s="49">
        <v>-0.028</v>
      </c>
      <c r="V93" s="49">
        <v>0.007</v>
      </c>
      <c r="W93" s="69">
        <v>34.486</v>
      </c>
      <c r="X93" s="49">
        <v>102.676</v>
      </c>
    </row>
    <row r="94" spans="1:24" ht="15.75">
      <c r="A94" s="47" t="s">
        <v>2</v>
      </c>
      <c r="B94" s="20"/>
      <c r="C94" s="21"/>
      <c r="D94" s="21"/>
      <c r="E94" s="109" t="s">
        <v>46</v>
      </c>
      <c r="F94" s="21"/>
      <c r="G94" s="21"/>
      <c r="H94" s="21"/>
      <c r="I94" s="47" t="s">
        <v>2</v>
      </c>
      <c r="J94" s="45">
        <f aca="true" t="shared" si="36" ref="J94:X94">AVERAGE(J84:J93)</f>
        <v>30.692699999999995</v>
      </c>
      <c r="K94" s="26">
        <f>AVERAGE(K84:K88,K90:K92)</f>
        <v>36.451</v>
      </c>
      <c r="L94" s="46">
        <f>AVERAGE(L84:L87,L89:L93)</f>
        <v>1.0354444444444446</v>
      </c>
      <c r="M94" s="26">
        <f t="shared" si="36"/>
        <v>0.1674</v>
      </c>
      <c r="N94" s="26">
        <f>AVERAGE(N84,N86:N93)</f>
        <v>0.03322222222222223</v>
      </c>
      <c r="O94" s="26">
        <f>AVERAGE(O85:O93)</f>
        <v>-0.007777777777777778</v>
      </c>
      <c r="P94" s="26">
        <f>AVERAGE(P84:P86,P88:P93)</f>
        <v>0.005555555555555555</v>
      </c>
      <c r="Q94" s="26">
        <f>AVERAGE(Q84,Q86:Q93)</f>
        <v>0.021555555555555557</v>
      </c>
      <c r="R94" s="26">
        <f t="shared" si="36"/>
        <v>0.06489999999999999</v>
      </c>
      <c r="S94" s="26">
        <f>AVERAGE(S84:S89,S91:S93)</f>
        <v>0.006555555555555555</v>
      </c>
      <c r="T94" s="26">
        <f t="shared" si="36"/>
        <v>0.0075000000000000015</v>
      </c>
      <c r="U94" s="26">
        <f t="shared" si="36"/>
        <v>-0.014300000000000002</v>
      </c>
      <c r="V94" s="26">
        <f t="shared" si="36"/>
        <v>-0.0028000000000000004</v>
      </c>
      <c r="W94" s="26">
        <f>AVERAGE(W84,W86:W92)</f>
        <v>33.166</v>
      </c>
      <c r="X94" s="26">
        <f t="shared" si="36"/>
        <v>101.57950000000001</v>
      </c>
    </row>
    <row r="95" spans="1:24" ht="15.75">
      <c r="A95" s="47" t="s">
        <v>3</v>
      </c>
      <c r="B95" s="20"/>
      <c r="C95" s="21"/>
      <c r="D95" s="21"/>
      <c r="E95" s="109" t="s">
        <v>46</v>
      </c>
      <c r="F95" s="21"/>
      <c r="G95" s="21"/>
      <c r="H95" s="21"/>
      <c r="I95" s="47" t="s">
        <v>3</v>
      </c>
      <c r="J95" s="45">
        <f>STDEV(J84:J93)</f>
        <v>0.25409799072186445</v>
      </c>
      <c r="K95" s="26">
        <f>STDEV(K84:K88,K90:K92)</f>
        <v>0.11713972121238052</v>
      </c>
      <c r="L95" s="46">
        <f>STDEV(L84:L87,L89:L93)</f>
        <v>0.01642491332633991</v>
      </c>
      <c r="M95" s="26">
        <f aca="true" t="shared" si="37" ref="M95:X95">STDEV(M84:M93)</f>
        <v>0.013558105406811906</v>
      </c>
      <c r="N95" s="26">
        <f>STDEV(N84,N86:N93)</f>
        <v>0.005540256712864886</v>
      </c>
      <c r="O95" s="26">
        <f>STDEV(O85:O93)</f>
        <v>0.006833333333333334</v>
      </c>
      <c r="P95" s="26">
        <f>STDEV(P84:P86,P88:P93)</f>
        <v>0.00740120110372484</v>
      </c>
      <c r="Q95" s="26">
        <f>STDEV(Q84,Q86:Q93)</f>
        <v>0.01023610168852273</v>
      </c>
      <c r="R95" s="26">
        <f t="shared" si="37"/>
        <v>0.01789133868663831</v>
      </c>
      <c r="S95" s="26">
        <f>STDEV(S84:S89,S91:S93)</f>
        <v>0.007843964417166728</v>
      </c>
      <c r="T95" s="26">
        <f t="shared" si="37"/>
        <v>0.015960019493165483</v>
      </c>
      <c r="U95" s="26">
        <f t="shared" si="37"/>
        <v>0.021710468545023263</v>
      </c>
      <c r="V95" s="26">
        <f t="shared" si="37"/>
        <v>0.008189424074174365</v>
      </c>
      <c r="W95" s="26">
        <f>STDEV(W84,W86:W92)</f>
        <v>0.2500719896349854</v>
      </c>
      <c r="X95" s="26">
        <f t="shared" si="37"/>
        <v>0.5610569885889013</v>
      </c>
    </row>
    <row r="96" spans="1:24" ht="15.75">
      <c r="A96" s="47" t="s">
        <v>4</v>
      </c>
      <c r="B96" s="20"/>
      <c r="C96" s="21"/>
      <c r="D96" s="21"/>
      <c r="E96" s="109" t="s">
        <v>46</v>
      </c>
      <c r="F96" s="21"/>
      <c r="G96" s="21"/>
      <c r="H96" s="21"/>
      <c r="I96" s="47" t="s">
        <v>4</v>
      </c>
      <c r="J96" s="45">
        <f aca="true" t="shared" si="38" ref="J96:X96">J95*2</f>
        <v>0.5081959814437289</v>
      </c>
      <c r="K96" s="26">
        <f t="shared" si="38"/>
        <v>0.23427944242476104</v>
      </c>
      <c r="L96" s="46">
        <f t="shared" si="38"/>
        <v>0.03284982665267982</v>
      </c>
      <c r="M96" s="26">
        <f t="shared" si="38"/>
        <v>0.027116210813623812</v>
      </c>
      <c r="N96" s="26">
        <f t="shared" si="38"/>
        <v>0.011080513425729773</v>
      </c>
      <c r="O96" s="26">
        <f t="shared" si="38"/>
        <v>0.013666666666666667</v>
      </c>
      <c r="P96" s="26">
        <f t="shared" si="38"/>
        <v>0.01480240220744968</v>
      </c>
      <c r="Q96" s="26">
        <f t="shared" si="38"/>
        <v>0.02047220337704546</v>
      </c>
      <c r="R96" s="26">
        <f t="shared" si="38"/>
        <v>0.03578267737327662</v>
      </c>
      <c r="S96" s="26">
        <f t="shared" si="38"/>
        <v>0.015687928834333457</v>
      </c>
      <c r="T96" s="26">
        <f t="shared" si="38"/>
        <v>0.031920038986330966</v>
      </c>
      <c r="U96" s="26">
        <f t="shared" si="38"/>
        <v>0.043420937090046526</v>
      </c>
      <c r="V96" s="26">
        <f t="shared" si="38"/>
        <v>0.01637884814834873</v>
      </c>
      <c r="W96" s="26">
        <f t="shared" si="38"/>
        <v>0.5001439792699708</v>
      </c>
      <c r="X96" s="26">
        <f t="shared" si="38"/>
        <v>1.1221139771778026</v>
      </c>
    </row>
    <row r="97" spans="1:24" ht="15.75">
      <c r="A97" s="56" t="s">
        <v>5</v>
      </c>
      <c r="B97" s="20"/>
      <c r="C97" s="21"/>
      <c r="D97" s="21"/>
      <c r="E97" s="109" t="s">
        <v>46</v>
      </c>
      <c r="F97" s="93"/>
      <c r="G97" s="93"/>
      <c r="H97" s="93"/>
      <c r="I97" s="56" t="s">
        <v>5</v>
      </c>
      <c r="J97" s="55">
        <f aca="true" t="shared" si="39" ref="J97:X97">MAX(J84:J93)</f>
        <v>30.967</v>
      </c>
      <c r="K97" s="55">
        <f t="shared" si="39"/>
        <v>36.622</v>
      </c>
      <c r="L97" s="55">
        <f>MAX(L84:L87,L89:L93)</f>
        <v>1.053</v>
      </c>
      <c r="M97" s="55">
        <f t="shared" si="39"/>
        <v>0.192</v>
      </c>
      <c r="N97" s="55">
        <f>MAX(N84,N86:N93)</f>
        <v>0.044</v>
      </c>
      <c r="O97" s="55">
        <f>MAX(O85:O93)</f>
        <v>0</v>
      </c>
      <c r="P97" s="55">
        <f t="shared" si="39"/>
        <v>0.018</v>
      </c>
      <c r="Q97" s="55">
        <f>MAX(Q84,Q86:Q93)</f>
        <v>0.035</v>
      </c>
      <c r="R97" s="55">
        <f t="shared" si="39"/>
        <v>0.095</v>
      </c>
      <c r="S97" s="55">
        <f t="shared" si="39"/>
        <v>0.015</v>
      </c>
      <c r="T97" s="55">
        <f t="shared" si="39"/>
        <v>0.035</v>
      </c>
      <c r="U97" s="55">
        <f t="shared" si="39"/>
        <v>0.019</v>
      </c>
      <c r="V97" s="55">
        <f t="shared" si="39"/>
        <v>0.007</v>
      </c>
      <c r="W97" s="55">
        <f>MAX(W84,W86:W92)</f>
        <v>33.525</v>
      </c>
      <c r="X97" s="55">
        <f t="shared" si="39"/>
        <v>102.676</v>
      </c>
    </row>
    <row r="98" spans="1:24" ht="15.75">
      <c r="A98" s="56" t="s">
        <v>6</v>
      </c>
      <c r="B98" s="20"/>
      <c r="C98" s="21"/>
      <c r="D98" s="21"/>
      <c r="E98" s="109" t="s">
        <v>46</v>
      </c>
      <c r="F98" s="93"/>
      <c r="G98" s="93"/>
      <c r="H98" s="93"/>
      <c r="I98" s="56" t="s">
        <v>6</v>
      </c>
      <c r="J98" s="55">
        <f aca="true" t="shared" si="40" ref="J98:X98">J94+J96</f>
        <v>31.200895981443725</v>
      </c>
      <c r="K98" s="55">
        <f t="shared" si="40"/>
        <v>36.685279442424765</v>
      </c>
      <c r="L98" s="55">
        <f t="shared" si="40"/>
        <v>1.0682942710971244</v>
      </c>
      <c r="M98" s="55">
        <f t="shared" si="40"/>
        <v>0.1945162108136238</v>
      </c>
      <c r="N98" s="55">
        <f t="shared" si="40"/>
        <v>0.044302735647952</v>
      </c>
      <c r="O98" s="55">
        <f t="shared" si="40"/>
        <v>0.005888888888888889</v>
      </c>
      <c r="P98" s="55">
        <f t="shared" si="40"/>
        <v>0.020357957763005235</v>
      </c>
      <c r="Q98" s="55">
        <f t="shared" si="40"/>
        <v>0.042027758932601016</v>
      </c>
      <c r="R98" s="55">
        <f t="shared" si="40"/>
        <v>0.1006826773732766</v>
      </c>
      <c r="S98" s="55">
        <f t="shared" si="40"/>
        <v>0.02224348438988901</v>
      </c>
      <c r="T98" s="55">
        <f t="shared" si="40"/>
        <v>0.039420038986330966</v>
      </c>
      <c r="U98" s="55">
        <f t="shared" si="40"/>
        <v>0.029120937090046525</v>
      </c>
      <c r="V98" s="55">
        <f t="shared" si="40"/>
        <v>0.01357884814834873</v>
      </c>
      <c r="W98" s="55">
        <f t="shared" si="40"/>
        <v>33.66614397926997</v>
      </c>
      <c r="X98" s="55">
        <f t="shared" si="40"/>
        <v>102.70161397717781</v>
      </c>
    </row>
    <row r="99" spans="1:24" ht="15.75">
      <c r="A99" s="70" t="s">
        <v>43</v>
      </c>
      <c r="B99" s="20"/>
      <c r="C99" s="21"/>
      <c r="D99" s="21"/>
      <c r="E99" s="109" t="s">
        <v>46</v>
      </c>
      <c r="F99" s="93"/>
      <c r="G99" s="93"/>
      <c r="H99" s="93"/>
      <c r="I99" s="56" t="s">
        <v>43</v>
      </c>
      <c r="J99" s="55">
        <f aca="true" t="shared" si="41" ref="J99:X99">J98-J97</f>
        <v>0.2338959814437267</v>
      </c>
      <c r="K99" s="55">
        <f t="shared" si="41"/>
        <v>0.06327944242476491</v>
      </c>
      <c r="L99" s="55">
        <f t="shared" si="41"/>
        <v>0.015294271097124446</v>
      </c>
      <c r="M99" s="55">
        <f t="shared" si="41"/>
        <v>0.002516210813623798</v>
      </c>
      <c r="N99" s="55">
        <f t="shared" si="41"/>
        <v>0.000302735647952003</v>
      </c>
      <c r="O99" s="55">
        <f t="shared" si="41"/>
        <v>0.005888888888888889</v>
      </c>
      <c r="P99" s="55">
        <f t="shared" si="41"/>
        <v>0.002357957763005236</v>
      </c>
      <c r="Q99" s="55">
        <f t="shared" si="41"/>
        <v>0.007027758932601012</v>
      </c>
      <c r="R99" s="55">
        <f t="shared" si="41"/>
        <v>0.005682677373276601</v>
      </c>
      <c r="S99" s="55">
        <f t="shared" si="41"/>
        <v>0.007243484389889011</v>
      </c>
      <c r="T99" s="55">
        <f t="shared" si="41"/>
        <v>0.0044200389863309625</v>
      </c>
      <c r="U99" s="55">
        <f t="shared" si="41"/>
        <v>0.010120937090046526</v>
      </c>
      <c r="V99" s="55">
        <f t="shared" si="41"/>
        <v>0.00657884814834873</v>
      </c>
      <c r="W99" s="55">
        <f t="shared" si="41"/>
        <v>0.14114397926996958</v>
      </c>
      <c r="X99" s="55">
        <f t="shared" si="41"/>
        <v>0.02561397717781233</v>
      </c>
    </row>
    <row r="100" spans="1:24" ht="15.75">
      <c r="A100" s="53" t="s">
        <v>89</v>
      </c>
      <c r="B100" s="20"/>
      <c r="C100" s="21"/>
      <c r="D100" s="21"/>
      <c r="E100" s="109" t="s">
        <v>46</v>
      </c>
      <c r="F100" s="94"/>
      <c r="G100" s="94"/>
      <c r="H100" s="94"/>
      <c r="I100" s="53" t="s">
        <v>89</v>
      </c>
      <c r="J100" s="50">
        <f aca="true" t="shared" si="42" ref="J100:X100">MIN(J84:J93)</f>
        <v>30.232</v>
      </c>
      <c r="K100" s="50">
        <f>MIN(K84:K88,K90:K92)</f>
        <v>36.237</v>
      </c>
      <c r="L100" s="50">
        <f t="shared" si="42"/>
        <v>1.009</v>
      </c>
      <c r="M100" s="50">
        <f t="shared" si="42"/>
        <v>0.148</v>
      </c>
      <c r="N100" s="50">
        <f t="shared" si="42"/>
        <v>0.023</v>
      </c>
      <c r="O100" s="50">
        <f t="shared" si="42"/>
        <v>-0.019</v>
      </c>
      <c r="P100" s="50">
        <f>MIN(P84:P86,P88:P93)</f>
        <v>-0.006</v>
      </c>
      <c r="Q100" s="50">
        <f t="shared" si="42"/>
        <v>0.002</v>
      </c>
      <c r="R100" s="50">
        <f t="shared" si="42"/>
        <v>0.043</v>
      </c>
      <c r="S100" s="50">
        <f>MIN(S84:S89,S91:S93)</f>
        <v>-0.009</v>
      </c>
      <c r="T100" s="50">
        <f t="shared" si="42"/>
        <v>-0.011</v>
      </c>
      <c r="U100" s="50">
        <f t="shared" si="42"/>
        <v>-0.047</v>
      </c>
      <c r="V100" s="50">
        <f t="shared" si="42"/>
        <v>-0.019</v>
      </c>
      <c r="W100" s="50">
        <f>MIN(W84,W86:W92)</f>
        <v>32.806</v>
      </c>
      <c r="X100" s="50">
        <f t="shared" si="42"/>
        <v>100.749</v>
      </c>
    </row>
    <row r="101" spans="1:24" ht="15.75">
      <c r="A101" s="53" t="s">
        <v>7</v>
      </c>
      <c r="B101" s="20"/>
      <c r="C101" s="21"/>
      <c r="D101" s="21"/>
      <c r="E101" s="109" t="s">
        <v>46</v>
      </c>
      <c r="F101" s="94"/>
      <c r="G101" s="94"/>
      <c r="H101" s="94"/>
      <c r="I101" s="53" t="s">
        <v>7</v>
      </c>
      <c r="J101" s="50">
        <f aca="true" t="shared" si="43" ref="J101:X101">J94-J96</f>
        <v>30.184504018556265</v>
      </c>
      <c r="K101" s="50">
        <f t="shared" si="43"/>
        <v>36.216720557575236</v>
      </c>
      <c r="L101" s="50">
        <f t="shared" si="43"/>
        <v>1.0025946177917648</v>
      </c>
      <c r="M101" s="50">
        <f t="shared" si="43"/>
        <v>0.14028378918637618</v>
      </c>
      <c r="N101" s="50">
        <f t="shared" si="43"/>
        <v>0.02214170879649246</v>
      </c>
      <c r="O101" s="50">
        <f t="shared" si="43"/>
        <v>-0.021444444444444447</v>
      </c>
      <c r="P101" s="50">
        <f t="shared" si="43"/>
        <v>-0.009246846651894125</v>
      </c>
      <c r="Q101" s="50">
        <f t="shared" si="43"/>
        <v>0.0010833521785100983</v>
      </c>
      <c r="R101" s="50">
        <f t="shared" si="43"/>
        <v>0.02911732262672337</v>
      </c>
      <c r="S101" s="50">
        <f t="shared" si="43"/>
        <v>-0.009132373278777903</v>
      </c>
      <c r="T101" s="50">
        <f t="shared" si="43"/>
        <v>-0.024420038986330966</v>
      </c>
      <c r="U101" s="50">
        <f t="shared" si="43"/>
        <v>-0.057720937090046526</v>
      </c>
      <c r="V101" s="50">
        <f t="shared" si="43"/>
        <v>-0.01917884814834873</v>
      </c>
      <c r="W101" s="50">
        <f t="shared" si="43"/>
        <v>32.665856020730025</v>
      </c>
      <c r="X101" s="50">
        <f t="shared" si="43"/>
        <v>100.4573860228222</v>
      </c>
    </row>
    <row r="102" spans="1:24" ht="15.75">
      <c r="A102" s="71" t="s">
        <v>43</v>
      </c>
      <c r="B102" s="20"/>
      <c r="C102" s="21"/>
      <c r="D102" s="21"/>
      <c r="E102" s="109" t="s">
        <v>46</v>
      </c>
      <c r="F102" s="94"/>
      <c r="G102" s="94"/>
      <c r="H102" s="94"/>
      <c r="I102" s="53" t="s">
        <v>43</v>
      </c>
      <c r="J102" s="50">
        <f aca="true" t="shared" si="44" ref="J102:X102">J100-J101</f>
        <v>0.04749598144373479</v>
      </c>
      <c r="K102" s="50">
        <f t="shared" si="44"/>
        <v>0.020279442424765648</v>
      </c>
      <c r="L102" s="50">
        <f t="shared" si="44"/>
        <v>0.006405382208235055</v>
      </c>
      <c r="M102" s="50">
        <f t="shared" si="44"/>
        <v>0.007716210813623808</v>
      </c>
      <c r="N102" s="50">
        <f t="shared" si="44"/>
        <v>0.0008582912035075413</v>
      </c>
      <c r="O102" s="50">
        <f t="shared" si="44"/>
        <v>0.002444444444444447</v>
      </c>
      <c r="P102" s="50">
        <f t="shared" si="44"/>
        <v>0.003246846651894125</v>
      </c>
      <c r="Q102" s="50">
        <f t="shared" si="44"/>
        <v>0.0009166478214899017</v>
      </c>
      <c r="R102" s="50">
        <f t="shared" si="44"/>
        <v>0.013882677373276628</v>
      </c>
      <c r="S102" s="50">
        <f t="shared" si="44"/>
        <v>0.0001323732787779034</v>
      </c>
      <c r="T102" s="50">
        <f t="shared" si="44"/>
        <v>0.013420038986330967</v>
      </c>
      <c r="U102" s="50">
        <f t="shared" si="44"/>
        <v>0.010720937090046526</v>
      </c>
      <c r="V102" s="50">
        <f t="shared" si="44"/>
        <v>0.00017884814834873142</v>
      </c>
      <c r="W102" s="50">
        <f t="shared" si="44"/>
        <v>0.1401439792699719</v>
      </c>
      <c r="X102" s="50">
        <f t="shared" si="44"/>
        <v>0.29161397717778925</v>
      </c>
    </row>
    <row r="103" spans="1:24" ht="15.75">
      <c r="A103" s="20"/>
      <c r="B103" s="20"/>
      <c r="C103" s="21"/>
      <c r="D103" s="21"/>
      <c r="E103" s="22"/>
      <c r="F103" s="22"/>
      <c r="G103" s="22"/>
      <c r="H103" s="22"/>
      <c r="I103" s="22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 ht="15.75">
      <c r="A104" s="110" t="s">
        <v>1</v>
      </c>
      <c r="B104" s="99" t="s">
        <v>140</v>
      </c>
      <c r="C104" s="5">
        <v>25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6">
        <v>0</v>
      </c>
      <c r="J104" s="48">
        <v>30.428</v>
      </c>
      <c r="K104" s="48">
        <v>37.023</v>
      </c>
      <c r="L104" s="48">
        <v>1.097</v>
      </c>
      <c r="M104" s="48">
        <v>0.168</v>
      </c>
      <c r="N104" s="48">
        <v>-0.003</v>
      </c>
      <c r="O104" s="48">
        <v>0.001</v>
      </c>
      <c r="P104" s="48">
        <v>0.004</v>
      </c>
      <c r="Q104" s="48">
        <v>-0.003</v>
      </c>
      <c r="R104" s="48">
        <v>0.085</v>
      </c>
      <c r="S104" s="48">
        <v>0</v>
      </c>
      <c r="T104" s="48">
        <v>0.05</v>
      </c>
      <c r="U104" s="48">
        <v>0.025</v>
      </c>
      <c r="V104" s="48">
        <v>0.004</v>
      </c>
      <c r="W104" s="48">
        <v>34.743</v>
      </c>
      <c r="X104" s="48">
        <v>103.623</v>
      </c>
    </row>
    <row r="105" spans="1:24" ht="15.75">
      <c r="A105" s="110" t="s">
        <v>1</v>
      </c>
      <c r="B105" s="99" t="s">
        <v>141</v>
      </c>
      <c r="C105" s="5">
        <v>25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6">
        <v>0</v>
      </c>
      <c r="J105" s="48">
        <v>30.312</v>
      </c>
      <c r="K105" s="48">
        <v>37.252</v>
      </c>
      <c r="L105" s="48">
        <v>1.099</v>
      </c>
      <c r="M105" s="48">
        <v>0.181</v>
      </c>
      <c r="N105" s="48">
        <v>0.007</v>
      </c>
      <c r="O105" s="78">
        <v>0.031</v>
      </c>
      <c r="P105" s="48">
        <v>-0.004</v>
      </c>
      <c r="Q105" s="48">
        <v>-0.002</v>
      </c>
      <c r="R105" s="48">
        <v>0.033</v>
      </c>
      <c r="S105" s="48">
        <v>0.003</v>
      </c>
      <c r="T105" s="48">
        <v>0.01</v>
      </c>
      <c r="U105" s="68">
        <v>-0.02</v>
      </c>
      <c r="V105" s="48">
        <v>-0.007</v>
      </c>
      <c r="W105" s="48">
        <v>34.979</v>
      </c>
      <c r="X105" s="48">
        <v>103.873</v>
      </c>
    </row>
    <row r="106" spans="1:24" ht="15.75">
      <c r="A106" s="110" t="s">
        <v>1</v>
      </c>
      <c r="B106" s="99" t="s">
        <v>142</v>
      </c>
      <c r="C106" s="5">
        <v>25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6">
        <v>0</v>
      </c>
      <c r="J106" s="48">
        <v>30.206</v>
      </c>
      <c r="K106" s="48">
        <v>37.57</v>
      </c>
      <c r="L106" s="48">
        <v>1.117</v>
      </c>
      <c r="M106" s="48">
        <v>0.183</v>
      </c>
      <c r="N106" s="48">
        <v>0.005</v>
      </c>
      <c r="O106" s="48">
        <v>0.006</v>
      </c>
      <c r="P106" s="48">
        <v>0.001</v>
      </c>
      <c r="Q106" s="48">
        <v>0.031</v>
      </c>
      <c r="R106" s="48">
        <v>0.053</v>
      </c>
      <c r="S106" s="48">
        <v>0</v>
      </c>
      <c r="T106" s="48">
        <v>0.064</v>
      </c>
      <c r="U106" s="48">
        <v>0.011</v>
      </c>
      <c r="V106" s="48">
        <v>0.01</v>
      </c>
      <c r="W106" s="89">
        <v>33.333</v>
      </c>
      <c r="X106" s="48">
        <v>102.592</v>
      </c>
    </row>
    <row r="107" spans="1:24" ht="15.75">
      <c r="A107" s="110" t="s">
        <v>1</v>
      </c>
      <c r="B107" s="99" t="s">
        <v>143</v>
      </c>
      <c r="C107" s="5">
        <v>25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6">
        <v>0</v>
      </c>
      <c r="J107" s="48">
        <v>30.129</v>
      </c>
      <c r="K107" s="48">
        <v>37.31</v>
      </c>
      <c r="L107" s="48">
        <v>1.089</v>
      </c>
      <c r="M107" s="48">
        <v>0.167</v>
      </c>
      <c r="N107" s="48">
        <v>0.011</v>
      </c>
      <c r="O107" s="48">
        <v>0.015</v>
      </c>
      <c r="P107" s="48">
        <v>-0.01</v>
      </c>
      <c r="Q107" s="48">
        <v>-0.011</v>
      </c>
      <c r="R107" s="48">
        <v>0.082</v>
      </c>
      <c r="S107" s="48">
        <v>0.008</v>
      </c>
      <c r="T107" s="48">
        <v>0.015</v>
      </c>
      <c r="U107" s="48">
        <v>0.022</v>
      </c>
      <c r="V107" s="48">
        <v>0.005</v>
      </c>
      <c r="W107" s="48">
        <v>34.812</v>
      </c>
      <c r="X107" s="48">
        <v>103.646</v>
      </c>
    </row>
    <row r="108" spans="1:24" ht="15.75">
      <c r="A108" s="110" t="s">
        <v>1</v>
      </c>
      <c r="B108" s="99" t="s">
        <v>144</v>
      </c>
      <c r="C108" s="5">
        <v>25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6">
        <v>0</v>
      </c>
      <c r="J108" s="48">
        <v>30.046</v>
      </c>
      <c r="K108" s="48">
        <v>37.177</v>
      </c>
      <c r="L108" s="48">
        <v>1.129</v>
      </c>
      <c r="M108" s="48">
        <v>0.176</v>
      </c>
      <c r="N108" s="48">
        <v>0.004</v>
      </c>
      <c r="O108" s="48">
        <v>0.017</v>
      </c>
      <c r="P108" s="48">
        <v>-0.001</v>
      </c>
      <c r="Q108" s="48">
        <v>0.01</v>
      </c>
      <c r="R108" s="48">
        <v>0.074</v>
      </c>
      <c r="S108" s="48">
        <v>0.004</v>
      </c>
      <c r="T108" s="48">
        <v>-0.01</v>
      </c>
      <c r="U108" s="48">
        <v>0.005</v>
      </c>
      <c r="V108" s="48">
        <v>0.008</v>
      </c>
      <c r="W108" s="68">
        <v>35.344</v>
      </c>
      <c r="X108" s="48">
        <v>103.983</v>
      </c>
    </row>
    <row r="109" spans="1:24" ht="15.75">
      <c r="A109" s="110" t="s">
        <v>1</v>
      </c>
      <c r="B109" s="99" t="s">
        <v>145</v>
      </c>
      <c r="C109" s="5">
        <v>25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6">
        <v>0</v>
      </c>
      <c r="J109" s="48">
        <v>30.203</v>
      </c>
      <c r="K109" s="48">
        <v>37.33</v>
      </c>
      <c r="L109" s="48">
        <v>1.123</v>
      </c>
      <c r="M109" s="48">
        <v>0.177</v>
      </c>
      <c r="N109" s="48">
        <v>0.011</v>
      </c>
      <c r="O109" s="48">
        <v>0.01</v>
      </c>
      <c r="P109" s="48">
        <v>-0.014</v>
      </c>
      <c r="Q109" s="48">
        <v>0.021</v>
      </c>
      <c r="R109" s="48">
        <v>0.067</v>
      </c>
      <c r="S109" s="48">
        <v>0.005</v>
      </c>
      <c r="T109" s="48">
        <v>0.038</v>
      </c>
      <c r="U109" s="48">
        <v>0.03</v>
      </c>
      <c r="V109" s="48">
        <v>-0.007</v>
      </c>
      <c r="W109" s="48">
        <v>34.804</v>
      </c>
      <c r="X109" s="48">
        <v>103.798</v>
      </c>
    </row>
    <row r="110" spans="1:24" ht="15.75">
      <c r="A110" s="110" t="s">
        <v>1</v>
      </c>
      <c r="B110" s="99" t="s">
        <v>146</v>
      </c>
      <c r="C110" s="5">
        <v>25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6">
        <v>0</v>
      </c>
      <c r="J110" s="48">
        <v>30.242</v>
      </c>
      <c r="K110" s="48">
        <v>37.183</v>
      </c>
      <c r="L110" s="48">
        <v>1.096</v>
      </c>
      <c r="M110" s="48">
        <v>0.173</v>
      </c>
      <c r="N110" s="48">
        <v>0.006</v>
      </c>
      <c r="O110" s="48">
        <v>0.011</v>
      </c>
      <c r="P110" s="48">
        <v>-0.004</v>
      </c>
      <c r="Q110" s="48">
        <v>0.011</v>
      </c>
      <c r="R110" s="48">
        <v>0.071</v>
      </c>
      <c r="S110" s="48">
        <v>-0.004</v>
      </c>
      <c r="T110" s="48">
        <v>0</v>
      </c>
      <c r="U110" s="48">
        <v>0.004</v>
      </c>
      <c r="V110" s="48">
        <v>0</v>
      </c>
      <c r="W110" s="48">
        <v>34.896</v>
      </c>
      <c r="X110" s="48">
        <v>103.685</v>
      </c>
    </row>
    <row r="111" spans="1:24" ht="15.75">
      <c r="A111" s="110" t="s">
        <v>1</v>
      </c>
      <c r="B111" s="99" t="s">
        <v>147</v>
      </c>
      <c r="C111" s="5">
        <v>25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6">
        <v>0</v>
      </c>
      <c r="J111" s="48">
        <v>30.445</v>
      </c>
      <c r="K111" s="48">
        <v>37.423</v>
      </c>
      <c r="L111" s="48">
        <v>1.081</v>
      </c>
      <c r="M111" s="48">
        <v>0.171</v>
      </c>
      <c r="N111" s="48">
        <v>0.008</v>
      </c>
      <c r="O111" s="48">
        <v>0.005</v>
      </c>
      <c r="P111" s="48">
        <v>-0.002</v>
      </c>
      <c r="Q111" s="48">
        <v>0.009</v>
      </c>
      <c r="R111" s="48">
        <v>0.051</v>
      </c>
      <c r="S111" s="48">
        <v>-0.001</v>
      </c>
      <c r="T111" s="48">
        <v>0.079</v>
      </c>
      <c r="U111" s="48">
        <v>0.021</v>
      </c>
      <c r="V111" s="48">
        <v>0.002</v>
      </c>
      <c r="W111" s="48">
        <v>33.592</v>
      </c>
      <c r="X111" s="48">
        <v>102.884</v>
      </c>
    </row>
    <row r="112" spans="1:24" ht="15.75">
      <c r="A112" s="110" t="s">
        <v>1</v>
      </c>
      <c r="B112" s="99" t="s">
        <v>148</v>
      </c>
      <c r="C112" s="5">
        <v>25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6">
        <v>0</v>
      </c>
      <c r="J112" s="48">
        <v>29.927</v>
      </c>
      <c r="K112" s="48">
        <v>36.848</v>
      </c>
      <c r="L112" s="48">
        <v>1.112</v>
      </c>
      <c r="M112" s="48">
        <v>0.189</v>
      </c>
      <c r="N112" s="48">
        <v>-0.003</v>
      </c>
      <c r="O112" s="48">
        <v>0.021</v>
      </c>
      <c r="P112" s="48">
        <v>0.01</v>
      </c>
      <c r="Q112" s="48">
        <v>-0.011</v>
      </c>
      <c r="R112" s="48">
        <v>0.066</v>
      </c>
      <c r="S112" s="48">
        <v>-0.009</v>
      </c>
      <c r="T112" s="48">
        <v>0.034</v>
      </c>
      <c r="U112" s="48">
        <v>-0.003</v>
      </c>
      <c r="V112" s="48">
        <v>-0.01</v>
      </c>
      <c r="W112" s="48">
        <v>34.886</v>
      </c>
      <c r="X112" s="48">
        <v>103.057</v>
      </c>
    </row>
    <row r="113" spans="1:24" ht="16.5" thickBot="1">
      <c r="A113" s="111" t="s">
        <v>1</v>
      </c>
      <c r="B113" s="100" t="s">
        <v>149</v>
      </c>
      <c r="C113" s="15">
        <v>25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6">
        <v>0</v>
      </c>
      <c r="J113" s="49">
        <v>30.487</v>
      </c>
      <c r="K113" s="49">
        <v>37.523</v>
      </c>
      <c r="L113" s="49">
        <v>1.112</v>
      </c>
      <c r="M113" s="49">
        <v>0.175</v>
      </c>
      <c r="N113" s="49">
        <v>0.008</v>
      </c>
      <c r="O113" s="49">
        <v>0.004</v>
      </c>
      <c r="P113" s="49">
        <v>-0.009</v>
      </c>
      <c r="Q113" s="49">
        <v>0.02</v>
      </c>
      <c r="R113" s="49">
        <v>0.045</v>
      </c>
      <c r="S113" s="49">
        <v>0.007</v>
      </c>
      <c r="T113" s="49">
        <v>0.049</v>
      </c>
      <c r="U113" s="49">
        <v>0.023</v>
      </c>
      <c r="V113" s="49">
        <v>-0.005</v>
      </c>
      <c r="W113" s="49">
        <v>34.882</v>
      </c>
      <c r="X113" s="49">
        <v>104.322</v>
      </c>
    </row>
    <row r="114" spans="1:24" ht="15.75">
      <c r="A114" s="47" t="s">
        <v>2</v>
      </c>
      <c r="B114" s="20"/>
      <c r="C114" s="21"/>
      <c r="D114" s="21"/>
      <c r="E114" s="109" t="s">
        <v>46</v>
      </c>
      <c r="F114" s="21"/>
      <c r="G114" s="21"/>
      <c r="H114" s="21"/>
      <c r="I114" s="47" t="s">
        <v>2</v>
      </c>
      <c r="J114" s="26">
        <f aca="true" t="shared" si="45" ref="J114:X114">AVERAGE(J104:J113)</f>
        <v>30.2425</v>
      </c>
      <c r="K114" s="45">
        <f t="shared" si="45"/>
        <v>37.2639</v>
      </c>
      <c r="L114" s="26">
        <f t="shared" si="45"/>
        <v>1.1055</v>
      </c>
      <c r="M114" s="26">
        <f t="shared" si="45"/>
        <v>0.17600000000000002</v>
      </c>
      <c r="N114" s="46">
        <f t="shared" si="45"/>
        <v>0.0054</v>
      </c>
      <c r="O114" s="45">
        <f>AVERAGE(O104,O106:O113)</f>
        <v>0.010000000000000002</v>
      </c>
      <c r="P114" s="26">
        <f t="shared" si="45"/>
        <v>-0.0029</v>
      </c>
      <c r="Q114" s="26">
        <f t="shared" si="45"/>
        <v>0.0075</v>
      </c>
      <c r="R114" s="26">
        <f t="shared" si="45"/>
        <v>0.0627</v>
      </c>
      <c r="S114" s="26">
        <f t="shared" si="45"/>
        <v>0.0013000000000000002</v>
      </c>
      <c r="T114" s="26">
        <f t="shared" si="45"/>
        <v>0.0329</v>
      </c>
      <c r="U114" s="45">
        <f>AVERAGE(U104,U106:U113)</f>
        <v>0.015333333333333334</v>
      </c>
      <c r="V114" s="46">
        <f t="shared" si="45"/>
        <v>0</v>
      </c>
      <c r="W114" s="26">
        <f>AVERAGE(W104:W107,W109:W113)</f>
        <v>34.547444444444444</v>
      </c>
      <c r="X114" s="26">
        <f t="shared" si="45"/>
        <v>103.54630000000002</v>
      </c>
    </row>
    <row r="115" spans="1:24" ht="15.75">
      <c r="A115" s="47" t="s">
        <v>3</v>
      </c>
      <c r="B115" s="20"/>
      <c r="C115" s="21"/>
      <c r="D115" s="21"/>
      <c r="E115" s="109" t="s">
        <v>46</v>
      </c>
      <c r="F115" s="21"/>
      <c r="G115" s="21"/>
      <c r="H115" s="21"/>
      <c r="I115" s="47" t="s">
        <v>3</v>
      </c>
      <c r="J115" s="26">
        <f>STDEV(J104:J113)</f>
        <v>0.18072523650866004</v>
      </c>
      <c r="K115" s="45">
        <f aca="true" t="shared" si="46" ref="K115:X115">STDEV(K104:K113)</f>
        <v>0.22057523281940228</v>
      </c>
      <c r="L115" s="26">
        <f t="shared" si="46"/>
        <v>0.015465014279549412</v>
      </c>
      <c r="M115" s="26">
        <f t="shared" si="46"/>
        <v>0.006863753427324664</v>
      </c>
      <c r="N115" s="46">
        <f t="shared" si="46"/>
        <v>0.004971027168615267</v>
      </c>
      <c r="O115" s="45">
        <f>STDEV(O104,O106:O113)</f>
        <v>0.006652067347825035</v>
      </c>
      <c r="P115" s="26">
        <f t="shared" si="46"/>
        <v>0.007046669820245274</v>
      </c>
      <c r="Q115" s="26">
        <f t="shared" si="46"/>
        <v>0.01412837963501516</v>
      </c>
      <c r="R115" s="26">
        <f t="shared" si="46"/>
        <v>0.016740171245639385</v>
      </c>
      <c r="S115" s="26">
        <f t="shared" si="46"/>
        <v>0.005207899981971833</v>
      </c>
      <c r="T115" s="26">
        <f t="shared" si="46"/>
        <v>0.02874968598862333</v>
      </c>
      <c r="U115" s="45">
        <f>STDEV(U104,U106:U113)</f>
        <v>0.011368817000902072</v>
      </c>
      <c r="V115" s="46">
        <f t="shared" si="46"/>
        <v>0.0069282032302755096</v>
      </c>
      <c r="W115" s="26">
        <f>STDEV(W104:W107,W109:W113)</f>
        <v>0.6221013002540492</v>
      </c>
      <c r="X115" s="26">
        <f t="shared" si="46"/>
        <v>0.5360667557932204</v>
      </c>
    </row>
    <row r="116" spans="1:24" ht="15.75">
      <c r="A116" s="47" t="s">
        <v>4</v>
      </c>
      <c r="B116" s="20"/>
      <c r="C116" s="21"/>
      <c r="D116" s="21"/>
      <c r="E116" s="109" t="s">
        <v>46</v>
      </c>
      <c r="F116" s="21"/>
      <c r="G116" s="21"/>
      <c r="H116" s="21"/>
      <c r="I116" s="47" t="s">
        <v>4</v>
      </c>
      <c r="J116" s="26">
        <f aca="true" t="shared" si="47" ref="J116:X116">J115*2</f>
        <v>0.3614504730173201</v>
      </c>
      <c r="K116" s="45">
        <f t="shared" si="47"/>
        <v>0.44115046563880456</v>
      </c>
      <c r="L116" s="26">
        <f t="shared" si="47"/>
        <v>0.030930028559098825</v>
      </c>
      <c r="M116" s="26">
        <f t="shared" si="47"/>
        <v>0.013727506854649327</v>
      </c>
      <c r="N116" s="46">
        <f t="shared" si="47"/>
        <v>0.009942054337230534</v>
      </c>
      <c r="O116" s="45">
        <f t="shared" si="47"/>
        <v>0.01330413469565007</v>
      </c>
      <c r="P116" s="26">
        <f t="shared" si="47"/>
        <v>0.014093339640490548</v>
      </c>
      <c r="Q116" s="26">
        <f t="shared" si="47"/>
        <v>0.02825675927003032</v>
      </c>
      <c r="R116" s="26">
        <f t="shared" si="47"/>
        <v>0.03348034249127877</v>
      </c>
      <c r="S116" s="26">
        <f t="shared" si="47"/>
        <v>0.010415799963943666</v>
      </c>
      <c r="T116" s="26">
        <f t="shared" si="47"/>
        <v>0.05749937197724666</v>
      </c>
      <c r="U116" s="45">
        <f t="shared" si="47"/>
        <v>0.022737634001804143</v>
      </c>
      <c r="V116" s="46">
        <f t="shared" si="47"/>
        <v>0.013856406460551019</v>
      </c>
      <c r="W116" s="26">
        <f>W115*2</f>
        <v>1.2442026005080984</v>
      </c>
      <c r="X116" s="26">
        <f t="shared" si="47"/>
        <v>1.0721335115864408</v>
      </c>
    </row>
    <row r="117" spans="1:24" ht="15.75">
      <c r="A117" s="56" t="s">
        <v>5</v>
      </c>
      <c r="B117" s="20"/>
      <c r="C117" s="21"/>
      <c r="D117" s="21"/>
      <c r="E117" s="109" t="s">
        <v>46</v>
      </c>
      <c r="F117" s="93"/>
      <c r="G117" s="93"/>
      <c r="H117" s="93"/>
      <c r="I117" s="56" t="s">
        <v>5</v>
      </c>
      <c r="J117" s="55">
        <f aca="true" t="shared" si="48" ref="J117:X117">MAX(J104:J113)</f>
        <v>30.487</v>
      </c>
      <c r="K117" s="55">
        <f t="shared" si="48"/>
        <v>37.57</v>
      </c>
      <c r="L117" s="55">
        <f t="shared" si="48"/>
        <v>1.129</v>
      </c>
      <c r="M117" s="55">
        <f t="shared" si="48"/>
        <v>0.189</v>
      </c>
      <c r="N117" s="55">
        <f t="shared" si="48"/>
        <v>0.011</v>
      </c>
      <c r="O117" s="55">
        <f>MAX(O104,O106:O113)</f>
        <v>0.021</v>
      </c>
      <c r="P117" s="55">
        <f t="shared" si="48"/>
        <v>0.01</v>
      </c>
      <c r="Q117" s="55">
        <f t="shared" si="48"/>
        <v>0.031</v>
      </c>
      <c r="R117" s="55">
        <f t="shared" si="48"/>
        <v>0.085</v>
      </c>
      <c r="S117" s="55">
        <f t="shared" si="48"/>
        <v>0.008</v>
      </c>
      <c r="T117" s="55">
        <f t="shared" si="48"/>
        <v>0.079</v>
      </c>
      <c r="U117" s="55">
        <f t="shared" si="48"/>
        <v>0.03</v>
      </c>
      <c r="V117" s="55">
        <f t="shared" si="48"/>
        <v>0.01</v>
      </c>
      <c r="W117" s="55">
        <f>MAX(W104:W107,W109:W113)</f>
        <v>34.979</v>
      </c>
      <c r="X117" s="55">
        <f t="shared" si="48"/>
        <v>104.322</v>
      </c>
    </row>
    <row r="118" spans="1:24" ht="15.75">
      <c r="A118" s="56" t="s">
        <v>6</v>
      </c>
      <c r="B118" s="20"/>
      <c r="C118" s="21"/>
      <c r="D118" s="21"/>
      <c r="E118" s="109" t="s">
        <v>46</v>
      </c>
      <c r="F118" s="93"/>
      <c r="G118" s="93"/>
      <c r="H118" s="93"/>
      <c r="I118" s="56" t="s">
        <v>6</v>
      </c>
      <c r="J118" s="55">
        <f aca="true" t="shared" si="49" ref="J118:X118">J114+J116</f>
        <v>30.60395047301732</v>
      </c>
      <c r="K118" s="55">
        <f t="shared" si="49"/>
        <v>37.705050465638806</v>
      </c>
      <c r="L118" s="55">
        <f t="shared" si="49"/>
        <v>1.1364300285590987</v>
      </c>
      <c r="M118" s="55">
        <f t="shared" si="49"/>
        <v>0.18972750685464934</v>
      </c>
      <c r="N118" s="55">
        <f t="shared" si="49"/>
        <v>0.015342054337230534</v>
      </c>
      <c r="O118" s="55">
        <f t="shared" si="49"/>
        <v>0.02330413469565007</v>
      </c>
      <c r="P118" s="55">
        <f t="shared" si="49"/>
        <v>0.011193339640490548</v>
      </c>
      <c r="Q118" s="55">
        <f t="shared" si="49"/>
        <v>0.03575675927003032</v>
      </c>
      <c r="R118" s="55">
        <f t="shared" si="49"/>
        <v>0.09618034249127877</v>
      </c>
      <c r="S118" s="55">
        <f t="shared" si="49"/>
        <v>0.011715799963943667</v>
      </c>
      <c r="T118" s="55">
        <f t="shared" si="49"/>
        <v>0.09039937197724665</v>
      </c>
      <c r="U118" s="55">
        <f t="shared" si="49"/>
        <v>0.03807096733513748</v>
      </c>
      <c r="V118" s="55">
        <f t="shared" si="49"/>
        <v>0.013856406460551019</v>
      </c>
      <c r="W118" s="55">
        <f>W114+W116</f>
        <v>35.79164704495254</v>
      </c>
      <c r="X118" s="55">
        <f t="shared" si="49"/>
        <v>104.61843351158646</v>
      </c>
    </row>
    <row r="119" spans="1:24" ht="15.75">
      <c r="A119" s="70" t="s">
        <v>43</v>
      </c>
      <c r="B119" s="20"/>
      <c r="C119" s="21"/>
      <c r="D119" s="21"/>
      <c r="E119" s="109" t="s">
        <v>46</v>
      </c>
      <c r="F119" s="93"/>
      <c r="G119" s="93"/>
      <c r="H119" s="93"/>
      <c r="I119" s="56" t="s">
        <v>43</v>
      </c>
      <c r="J119" s="55">
        <f aca="true" t="shared" si="50" ref="J119:X119">J118-J117</f>
        <v>0.11695047301732231</v>
      </c>
      <c r="K119" s="55">
        <f t="shared" si="50"/>
        <v>0.1350504656388054</v>
      </c>
      <c r="L119" s="55">
        <f t="shared" si="50"/>
        <v>0.007430028559098689</v>
      </c>
      <c r="M119" s="55">
        <f t="shared" si="50"/>
        <v>0.0007275068546493402</v>
      </c>
      <c r="N119" s="55">
        <f t="shared" si="50"/>
        <v>0.004342054337230535</v>
      </c>
      <c r="O119" s="55">
        <f t="shared" si="50"/>
        <v>0.002304134695650068</v>
      </c>
      <c r="P119" s="55">
        <f t="shared" si="50"/>
        <v>0.0011933396404905476</v>
      </c>
      <c r="Q119" s="55">
        <f t="shared" si="50"/>
        <v>0.004756759270030317</v>
      </c>
      <c r="R119" s="55">
        <f t="shared" si="50"/>
        <v>0.011180342491278764</v>
      </c>
      <c r="S119" s="55">
        <f t="shared" si="50"/>
        <v>0.0037157999639436667</v>
      </c>
      <c r="T119" s="55">
        <f t="shared" si="50"/>
        <v>0.01139937197724665</v>
      </c>
      <c r="U119" s="55">
        <f t="shared" si="50"/>
        <v>0.008070967335137479</v>
      </c>
      <c r="V119" s="55">
        <f t="shared" si="50"/>
        <v>0.003856406460551019</v>
      </c>
      <c r="W119" s="55">
        <f t="shared" si="50"/>
        <v>0.8126470449525414</v>
      </c>
      <c r="X119" s="55">
        <f t="shared" si="50"/>
        <v>0.29643351158645714</v>
      </c>
    </row>
    <row r="120" spans="1:24" ht="15.75">
      <c r="A120" s="53" t="s">
        <v>89</v>
      </c>
      <c r="B120" s="20"/>
      <c r="C120" s="21"/>
      <c r="D120" s="21"/>
      <c r="E120" s="109" t="s">
        <v>46</v>
      </c>
      <c r="F120" s="94"/>
      <c r="G120" s="94"/>
      <c r="H120" s="94"/>
      <c r="I120" s="53" t="s">
        <v>89</v>
      </c>
      <c r="J120" s="50">
        <f aca="true" t="shared" si="51" ref="J120:X120">MIN(J104:J113)</f>
        <v>29.927</v>
      </c>
      <c r="K120" s="50">
        <f t="shared" si="51"/>
        <v>36.848</v>
      </c>
      <c r="L120" s="50">
        <f t="shared" si="51"/>
        <v>1.081</v>
      </c>
      <c r="M120" s="50">
        <f t="shared" si="51"/>
        <v>0.167</v>
      </c>
      <c r="N120" s="50">
        <f t="shared" si="51"/>
        <v>-0.003</v>
      </c>
      <c r="O120" s="50">
        <f t="shared" si="51"/>
        <v>0.001</v>
      </c>
      <c r="P120" s="50">
        <f t="shared" si="51"/>
        <v>-0.014</v>
      </c>
      <c r="Q120" s="50">
        <f t="shared" si="51"/>
        <v>-0.011</v>
      </c>
      <c r="R120" s="50">
        <f t="shared" si="51"/>
        <v>0.033</v>
      </c>
      <c r="S120" s="50">
        <f t="shared" si="51"/>
        <v>-0.009</v>
      </c>
      <c r="T120" s="50">
        <f t="shared" si="51"/>
        <v>-0.01</v>
      </c>
      <c r="U120" s="50">
        <f>MIN(U104,U106:U113)</f>
        <v>-0.003</v>
      </c>
      <c r="V120" s="50">
        <f t="shared" si="51"/>
        <v>-0.01</v>
      </c>
      <c r="W120" s="50">
        <f>MIN(W104:W107,W109:W113)</f>
        <v>33.333</v>
      </c>
      <c r="X120" s="50">
        <f t="shared" si="51"/>
        <v>102.592</v>
      </c>
    </row>
    <row r="121" spans="1:24" ht="15.75">
      <c r="A121" s="53" t="s">
        <v>7</v>
      </c>
      <c r="B121" s="20"/>
      <c r="C121" s="21"/>
      <c r="D121" s="21"/>
      <c r="E121" s="109" t="s">
        <v>46</v>
      </c>
      <c r="F121" s="94"/>
      <c r="G121" s="94"/>
      <c r="H121" s="94"/>
      <c r="I121" s="53" t="s">
        <v>7</v>
      </c>
      <c r="J121" s="50">
        <f aca="true" t="shared" si="52" ref="J121:X121">J114-J116</f>
        <v>29.88104952698268</v>
      </c>
      <c r="K121" s="50">
        <f t="shared" si="52"/>
        <v>36.82274953436119</v>
      </c>
      <c r="L121" s="50">
        <f t="shared" si="52"/>
        <v>1.0745699714409012</v>
      </c>
      <c r="M121" s="50">
        <f t="shared" si="52"/>
        <v>0.1622724931453507</v>
      </c>
      <c r="N121" s="50">
        <f t="shared" si="52"/>
        <v>-0.004542054337230534</v>
      </c>
      <c r="O121" s="50">
        <f t="shared" si="52"/>
        <v>-0.0033041346956500673</v>
      </c>
      <c r="P121" s="50">
        <f t="shared" si="52"/>
        <v>-0.016993339640490546</v>
      </c>
      <c r="Q121" s="50">
        <f t="shared" si="52"/>
        <v>-0.02075675927003032</v>
      </c>
      <c r="R121" s="50">
        <f t="shared" si="52"/>
        <v>0.029219657508721235</v>
      </c>
      <c r="S121" s="50">
        <f t="shared" si="52"/>
        <v>-0.009115799963943665</v>
      </c>
      <c r="T121" s="50">
        <f t="shared" si="52"/>
        <v>-0.02459937197724666</v>
      </c>
      <c r="U121" s="50">
        <f t="shared" si="52"/>
        <v>-0.007404300668470809</v>
      </c>
      <c r="V121" s="50">
        <f t="shared" si="52"/>
        <v>-0.013856406460551019</v>
      </c>
      <c r="W121" s="50">
        <f>W114-W116</f>
        <v>33.30324184393635</v>
      </c>
      <c r="X121" s="50">
        <f t="shared" si="52"/>
        <v>102.47416648841357</v>
      </c>
    </row>
    <row r="122" spans="1:24" ht="15.75">
      <c r="A122" s="71" t="s">
        <v>43</v>
      </c>
      <c r="B122" s="20"/>
      <c r="C122" s="21"/>
      <c r="D122" s="21"/>
      <c r="E122" s="109" t="s">
        <v>46</v>
      </c>
      <c r="F122" s="94"/>
      <c r="G122" s="94"/>
      <c r="H122" s="94"/>
      <c r="I122" s="53" t="s">
        <v>43</v>
      </c>
      <c r="J122" s="50">
        <f aca="true" t="shared" si="53" ref="J122:X122">J120-J121</f>
        <v>0.0459504730173208</v>
      </c>
      <c r="K122" s="50">
        <f t="shared" si="53"/>
        <v>0.025250465638805508</v>
      </c>
      <c r="L122" s="50">
        <f t="shared" si="53"/>
        <v>0.006430028559098799</v>
      </c>
      <c r="M122" s="50">
        <f t="shared" si="53"/>
        <v>0.004727506854649316</v>
      </c>
      <c r="N122" s="50">
        <f t="shared" si="53"/>
        <v>0.0015420543372305336</v>
      </c>
      <c r="O122" s="50">
        <f t="shared" si="53"/>
        <v>0.004304134695650067</v>
      </c>
      <c r="P122" s="50">
        <f t="shared" si="53"/>
        <v>0.0029933396404905454</v>
      </c>
      <c r="Q122" s="50">
        <f t="shared" si="53"/>
        <v>0.009756759270030321</v>
      </c>
      <c r="R122" s="50">
        <f t="shared" si="53"/>
        <v>0.0037803424912787667</v>
      </c>
      <c r="S122" s="50">
        <f t="shared" si="53"/>
        <v>0.00011579996394366597</v>
      </c>
      <c r="T122" s="50">
        <f t="shared" si="53"/>
        <v>0.01459937197724666</v>
      </c>
      <c r="U122" s="50">
        <f t="shared" si="53"/>
        <v>0.004404300668470809</v>
      </c>
      <c r="V122" s="50">
        <f t="shared" si="53"/>
        <v>0.003856406460551019</v>
      </c>
      <c r="W122" s="50">
        <f t="shared" si="53"/>
        <v>0.029758156063650176</v>
      </c>
      <c r="X122" s="50">
        <f t="shared" si="53"/>
        <v>0.11783351158642574</v>
      </c>
    </row>
    <row r="123" spans="1:24" ht="15.75">
      <c r="A123" s="20"/>
      <c r="B123" s="20"/>
      <c r="C123" s="21"/>
      <c r="D123" s="21"/>
      <c r="E123" s="21"/>
      <c r="F123" s="21"/>
      <c r="G123" s="21"/>
      <c r="H123" s="21"/>
      <c r="I123" s="22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ht="15.75">
      <c r="A124" s="110" t="s">
        <v>125</v>
      </c>
      <c r="B124" s="99" t="s">
        <v>170</v>
      </c>
      <c r="C124" s="5">
        <v>69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6">
        <v>0</v>
      </c>
      <c r="J124" s="48">
        <v>29.152</v>
      </c>
      <c r="K124" s="48">
        <v>35.394</v>
      </c>
      <c r="L124" s="48">
        <v>3.591</v>
      </c>
      <c r="M124" s="48">
        <v>0.035</v>
      </c>
      <c r="N124" s="48">
        <v>0.026</v>
      </c>
      <c r="O124" s="48">
        <v>0.007</v>
      </c>
      <c r="P124" s="73">
        <v>0.003</v>
      </c>
      <c r="Q124" s="48">
        <v>0.047</v>
      </c>
      <c r="R124" s="48">
        <v>0.08</v>
      </c>
      <c r="S124" s="48">
        <v>0.002</v>
      </c>
      <c r="T124" s="48">
        <v>0.028</v>
      </c>
      <c r="U124" s="48">
        <v>-0.026</v>
      </c>
      <c r="V124" s="48">
        <v>0.004</v>
      </c>
      <c r="W124" s="48">
        <v>32.736</v>
      </c>
      <c r="X124" s="48">
        <v>101.078</v>
      </c>
    </row>
    <row r="125" spans="1:24" ht="15.75">
      <c r="A125" s="110" t="s">
        <v>125</v>
      </c>
      <c r="B125" s="99" t="s">
        <v>171</v>
      </c>
      <c r="C125" s="5">
        <v>69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6">
        <v>0</v>
      </c>
      <c r="J125" s="48">
        <v>29.189</v>
      </c>
      <c r="K125" s="48">
        <v>35.611</v>
      </c>
      <c r="L125" s="48">
        <v>3.67</v>
      </c>
      <c r="M125" s="48">
        <v>0.052</v>
      </c>
      <c r="N125" s="48">
        <v>0.003</v>
      </c>
      <c r="O125" s="48">
        <v>0</v>
      </c>
      <c r="P125" s="77">
        <v>0.018</v>
      </c>
      <c r="Q125" s="48">
        <v>0.078</v>
      </c>
      <c r="R125" s="48">
        <v>0.065</v>
      </c>
      <c r="S125" s="48">
        <v>0.012</v>
      </c>
      <c r="T125" s="48">
        <v>0.047</v>
      </c>
      <c r="U125" s="48">
        <v>-0.039</v>
      </c>
      <c r="V125" s="48">
        <v>0.005</v>
      </c>
      <c r="W125" s="48">
        <v>32.808</v>
      </c>
      <c r="X125" s="48">
        <v>101.519</v>
      </c>
    </row>
    <row r="126" spans="1:24" ht="15.75">
      <c r="A126" s="110" t="s">
        <v>125</v>
      </c>
      <c r="B126" s="99" t="s">
        <v>172</v>
      </c>
      <c r="C126" s="5">
        <v>69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6">
        <v>0</v>
      </c>
      <c r="J126" s="48">
        <v>28.841</v>
      </c>
      <c r="K126" s="48">
        <v>35.527</v>
      </c>
      <c r="L126" s="48">
        <v>3.601</v>
      </c>
      <c r="M126" s="48">
        <v>0.057</v>
      </c>
      <c r="N126" s="48">
        <v>0.001</v>
      </c>
      <c r="O126" s="48">
        <v>0.008</v>
      </c>
      <c r="P126" s="73">
        <v>-0.013</v>
      </c>
      <c r="Q126" s="48">
        <v>0.041</v>
      </c>
      <c r="R126" s="48">
        <v>0.084</v>
      </c>
      <c r="S126" s="48">
        <v>0.012</v>
      </c>
      <c r="T126" s="48">
        <v>0.045</v>
      </c>
      <c r="U126" s="48">
        <v>0.018</v>
      </c>
      <c r="V126" s="48">
        <v>-0.004</v>
      </c>
      <c r="W126" s="48">
        <v>33.87</v>
      </c>
      <c r="X126" s="48">
        <v>102.088</v>
      </c>
    </row>
    <row r="127" spans="1:24" ht="15.75">
      <c r="A127" s="110" t="s">
        <v>125</v>
      </c>
      <c r="B127" s="99" t="s">
        <v>173</v>
      </c>
      <c r="C127" s="5">
        <v>69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6">
        <v>0</v>
      </c>
      <c r="J127" s="48">
        <v>29.193</v>
      </c>
      <c r="K127" s="48">
        <v>35.361</v>
      </c>
      <c r="L127" s="48">
        <v>3.589</v>
      </c>
      <c r="M127" s="48">
        <v>0.038</v>
      </c>
      <c r="N127" s="48">
        <v>0.017</v>
      </c>
      <c r="O127" s="48">
        <v>0.001</v>
      </c>
      <c r="P127" s="73">
        <v>-0.002</v>
      </c>
      <c r="Q127" s="48">
        <v>0.05</v>
      </c>
      <c r="R127" s="48">
        <v>0.071</v>
      </c>
      <c r="S127" s="48">
        <v>0.009</v>
      </c>
      <c r="T127" s="48">
        <v>0.044</v>
      </c>
      <c r="U127" s="48">
        <v>-0.08</v>
      </c>
      <c r="V127" s="48">
        <v>-0.005</v>
      </c>
      <c r="W127" s="48">
        <v>33.033</v>
      </c>
      <c r="X127" s="48">
        <v>101.317</v>
      </c>
    </row>
    <row r="128" spans="1:24" ht="15.75">
      <c r="A128" s="110" t="s">
        <v>125</v>
      </c>
      <c r="B128" s="99" t="s">
        <v>174</v>
      </c>
      <c r="C128" s="5">
        <v>69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6">
        <v>0</v>
      </c>
      <c r="J128" s="48">
        <v>29.164</v>
      </c>
      <c r="K128" s="48">
        <v>35.575</v>
      </c>
      <c r="L128" s="48">
        <v>3.568</v>
      </c>
      <c r="M128" s="48">
        <v>0.05</v>
      </c>
      <c r="N128" s="48">
        <v>0.011</v>
      </c>
      <c r="O128" s="48">
        <v>0.011</v>
      </c>
      <c r="P128" s="73">
        <v>-0.002</v>
      </c>
      <c r="Q128" s="48">
        <v>0.06</v>
      </c>
      <c r="R128" s="48">
        <v>0.08</v>
      </c>
      <c r="S128" s="48">
        <v>0.004</v>
      </c>
      <c r="T128" s="48">
        <v>0.032</v>
      </c>
      <c r="U128" s="48">
        <v>0.007</v>
      </c>
      <c r="V128" s="48">
        <v>0.017</v>
      </c>
      <c r="W128" s="48">
        <v>32.433</v>
      </c>
      <c r="X128" s="48">
        <v>101.01</v>
      </c>
    </row>
    <row r="129" spans="1:24" ht="15.75">
      <c r="A129" s="110" t="s">
        <v>125</v>
      </c>
      <c r="B129" s="99" t="s">
        <v>175</v>
      </c>
      <c r="C129" s="5">
        <v>69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6">
        <v>0</v>
      </c>
      <c r="J129" s="48">
        <v>29.131</v>
      </c>
      <c r="K129" s="48">
        <v>35.901</v>
      </c>
      <c r="L129" s="48">
        <v>3.587</v>
      </c>
      <c r="M129" s="48">
        <v>0.051</v>
      </c>
      <c r="N129" s="48">
        <v>0.015</v>
      </c>
      <c r="O129" s="48">
        <v>0.005</v>
      </c>
      <c r="P129" s="73">
        <v>-0.01</v>
      </c>
      <c r="Q129" s="48">
        <v>0.071</v>
      </c>
      <c r="R129" s="48">
        <v>0.06</v>
      </c>
      <c r="S129" s="48">
        <v>0.011</v>
      </c>
      <c r="T129" s="68">
        <v>-0.007</v>
      </c>
      <c r="U129" s="48">
        <v>-0.055</v>
      </c>
      <c r="V129" s="48">
        <v>0.011</v>
      </c>
      <c r="W129" s="48">
        <v>32.523</v>
      </c>
      <c r="X129" s="48">
        <v>101.293</v>
      </c>
    </row>
    <row r="130" spans="1:24" ht="15.75">
      <c r="A130" s="110" t="s">
        <v>125</v>
      </c>
      <c r="B130" s="99" t="s">
        <v>176</v>
      </c>
      <c r="C130" s="5">
        <v>69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6">
        <v>0</v>
      </c>
      <c r="J130" s="48">
        <v>29.268</v>
      </c>
      <c r="K130" s="48">
        <v>34.981</v>
      </c>
      <c r="L130" s="48">
        <v>3.507</v>
      </c>
      <c r="M130" s="48">
        <v>0.053</v>
      </c>
      <c r="N130" s="48">
        <v>0.015</v>
      </c>
      <c r="O130" s="48">
        <v>-0.003</v>
      </c>
      <c r="P130" s="73">
        <v>0.006</v>
      </c>
      <c r="Q130" s="48">
        <v>0.038</v>
      </c>
      <c r="R130" s="48">
        <v>0.081</v>
      </c>
      <c r="S130" s="48">
        <v>0.012</v>
      </c>
      <c r="T130" s="48">
        <v>0.059</v>
      </c>
      <c r="U130" s="48">
        <v>0.001</v>
      </c>
      <c r="V130" s="48">
        <v>0.014</v>
      </c>
      <c r="W130" s="48">
        <v>32.575</v>
      </c>
      <c r="X130" s="48">
        <v>100.606</v>
      </c>
    </row>
    <row r="131" spans="1:24" ht="15.75">
      <c r="A131" s="110" t="s">
        <v>125</v>
      </c>
      <c r="B131" s="99" t="s">
        <v>177</v>
      </c>
      <c r="C131" s="5">
        <v>69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6">
        <v>0</v>
      </c>
      <c r="J131" s="48">
        <v>29.621</v>
      </c>
      <c r="K131" s="48">
        <v>35.609</v>
      </c>
      <c r="L131" s="48">
        <v>3.617</v>
      </c>
      <c r="M131" s="48">
        <v>0.051</v>
      </c>
      <c r="N131" s="48">
        <v>0.015</v>
      </c>
      <c r="O131" s="48">
        <v>-0.001</v>
      </c>
      <c r="P131" s="73">
        <v>-0.008</v>
      </c>
      <c r="Q131" s="48">
        <v>0.044</v>
      </c>
      <c r="R131" s="48">
        <v>0.075</v>
      </c>
      <c r="S131" s="48">
        <v>0.014</v>
      </c>
      <c r="T131" s="48">
        <v>0.046</v>
      </c>
      <c r="U131" s="48">
        <v>0.011</v>
      </c>
      <c r="V131" s="48">
        <v>-0.004</v>
      </c>
      <c r="W131" s="48">
        <v>33.874</v>
      </c>
      <c r="X131" s="68">
        <v>102.964</v>
      </c>
    </row>
    <row r="132" spans="1:24" ht="15.75">
      <c r="A132" s="110" t="s">
        <v>125</v>
      </c>
      <c r="B132" s="99" t="s">
        <v>178</v>
      </c>
      <c r="C132" s="5">
        <v>69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6">
        <v>0</v>
      </c>
      <c r="J132" s="48">
        <v>29.131</v>
      </c>
      <c r="K132" s="48">
        <v>35.233</v>
      </c>
      <c r="L132" s="48">
        <v>3.639</v>
      </c>
      <c r="M132" s="48">
        <v>0.053</v>
      </c>
      <c r="N132" s="48">
        <v>0.008</v>
      </c>
      <c r="O132" s="48">
        <v>0.017</v>
      </c>
      <c r="P132" s="73">
        <v>0.003</v>
      </c>
      <c r="Q132" s="48">
        <v>0.041</v>
      </c>
      <c r="R132" s="48">
        <v>0.101</v>
      </c>
      <c r="S132" s="48">
        <v>0.017</v>
      </c>
      <c r="T132" s="48">
        <v>0.053</v>
      </c>
      <c r="U132" s="48">
        <v>-0.033</v>
      </c>
      <c r="V132" s="48">
        <v>0.006</v>
      </c>
      <c r="W132" s="48">
        <v>32.198</v>
      </c>
      <c r="X132" s="48">
        <v>100.468</v>
      </c>
    </row>
    <row r="133" spans="1:24" ht="16.5" thickBot="1">
      <c r="A133" s="111" t="s">
        <v>125</v>
      </c>
      <c r="B133" s="100" t="s">
        <v>179</v>
      </c>
      <c r="C133" s="15">
        <v>69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  <c r="J133" s="49">
        <v>29.517</v>
      </c>
      <c r="K133" s="49">
        <v>35.303</v>
      </c>
      <c r="L133" s="49">
        <v>3.675</v>
      </c>
      <c r="M133" s="49">
        <v>0.045</v>
      </c>
      <c r="N133" s="49">
        <v>0.017</v>
      </c>
      <c r="O133" s="49">
        <v>0.012</v>
      </c>
      <c r="P133" s="80">
        <v>-0.012</v>
      </c>
      <c r="Q133" s="49">
        <v>0.059</v>
      </c>
      <c r="R133" s="49">
        <v>0.104</v>
      </c>
      <c r="S133" s="49">
        <v>0.016</v>
      </c>
      <c r="T133" s="49">
        <v>0.042</v>
      </c>
      <c r="U133" s="49">
        <v>0.033</v>
      </c>
      <c r="V133" s="49">
        <v>-0.011</v>
      </c>
      <c r="W133" s="49">
        <v>33.241</v>
      </c>
      <c r="X133" s="49">
        <v>102.043</v>
      </c>
    </row>
    <row r="134" spans="1:24" ht="15.75">
      <c r="A134" s="47" t="s">
        <v>2</v>
      </c>
      <c r="B134" s="2"/>
      <c r="C134" s="5"/>
      <c r="D134" s="5"/>
      <c r="E134" s="109" t="s">
        <v>46</v>
      </c>
      <c r="F134" s="21"/>
      <c r="G134" s="21"/>
      <c r="H134" s="21"/>
      <c r="I134" s="47" t="s">
        <v>2</v>
      </c>
      <c r="J134" s="26">
        <f aca="true" t="shared" si="54" ref="J134:W134">AVERAGE(J124:J133)</f>
        <v>29.2207</v>
      </c>
      <c r="K134" s="26">
        <f t="shared" si="54"/>
        <v>35.4495</v>
      </c>
      <c r="L134" s="26">
        <f t="shared" si="54"/>
        <v>3.6044000000000005</v>
      </c>
      <c r="M134" s="26">
        <f t="shared" si="54"/>
        <v>0.048499999999999995</v>
      </c>
      <c r="N134" s="26">
        <f t="shared" si="54"/>
        <v>0.0128</v>
      </c>
      <c r="O134" s="46">
        <f t="shared" si="54"/>
        <v>0.005699999999999999</v>
      </c>
      <c r="P134" s="75">
        <f>AVERAGE(P124,P126:P133)</f>
        <v>-0.003888888888888889</v>
      </c>
      <c r="Q134" s="45">
        <f t="shared" si="54"/>
        <v>0.05289999999999999</v>
      </c>
      <c r="R134" s="26">
        <f t="shared" si="54"/>
        <v>0.08009999999999999</v>
      </c>
      <c r="S134" s="46">
        <f t="shared" si="54"/>
        <v>0.0109</v>
      </c>
      <c r="T134" s="26">
        <f>AVERAGE(T124:T128,T130:T133)</f>
        <v>0.044</v>
      </c>
      <c r="U134" s="26">
        <f t="shared" si="54"/>
        <v>-0.0163</v>
      </c>
      <c r="V134" s="26">
        <f t="shared" si="54"/>
        <v>0.0033</v>
      </c>
      <c r="W134" s="26">
        <f t="shared" si="54"/>
        <v>32.9291</v>
      </c>
      <c r="X134" s="26">
        <f>AVERAGE(X124:X130,X132:X133)</f>
        <v>101.26911111111112</v>
      </c>
    </row>
    <row r="135" spans="1:24" ht="15.75">
      <c r="A135" s="47" t="s">
        <v>3</v>
      </c>
      <c r="B135" s="2"/>
      <c r="C135" s="5"/>
      <c r="D135" s="5"/>
      <c r="E135" s="109" t="s">
        <v>46</v>
      </c>
      <c r="F135" s="21"/>
      <c r="G135" s="21"/>
      <c r="H135" s="21"/>
      <c r="I135" s="47" t="s">
        <v>3</v>
      </c>
      <c r="J135" s="26">
        <f>STDEV(J124:J133)</f>
        <v>0.21608694237891002</v>
      </c>
      <c r="K135" s="26">
        <f aca="true" t="shared" si="55" ref="K135:W135">STDEV(K124:K133)</f>
        <v>0.2529537726761782</v>
      </c>
      <c r="L135" s="26">
        <f t="shared" si="55"/>
        <v>0.04965033288463981</v>
      </c>
      <c r="M135" s="26">
        <f t="shared" si="55"/>
        <v>0.007027722880769369</v>
      </c>
      <c r="N135" s="26">
        <f t="shared" si="55"/>
        <v>0.007345444544447638</v>
      </c>
      <c r="O135" s="46">
        <f t="shared" si="55"/>
        <v>0.00648159788255266</v>
      </c>
      <c r="P135" s="75">
        <f>STDEV(P124,P126:P133)</f>
        <v>0.007096556285347923</v>
      </c>
      <c r="Q135" s="45">
        <f t="shared" si="55"/>
        <v>0.013633700076566856</v>
      </c>
      <c r="R135" s="26">
        <f t="shared" si="55"/>
        <v>0.014003570973148296</v>
      </c>
      <c r="S135" s="46">
        <f t="shared" si="55"/>
        <v>0.004794672969962488</v>
      </c>
      <c r="T135" s="26">
        <f>STDEV(T124:T128,T130:T133)</f>
        <v>0.00951314879522024</v>
      </c>
      <c r="U135" s="26">
        <f t="shared" si="55"/>
        <v>0.03596000865158714</v>
      </c>
      <c r="V135" s="26">
        <f t="shared" si="55"/>
        <v>0.00914148055112883</v>
      </c>
      <c r="W135" s="26">
        <f t="shared" si="55"/>
        <v>0.5782238032688262</v>
      </c>
      <c r="X135" s="26">
        <f>STDEV(X124:X130,X132:X133)</f>
        <v>0.5612429163126348</v>
      </c>
    </row>
    <row r="136" spans="1:24" ht="15.75">
      <c r="A136" s="47" t="s">
        <v>4</v>
      </c>
      <c r="B136" s="2"/>
      <c r="C136" s="5"/>
      <c r="D136" s="5"/>
      <c r="E136" s="109" t="s">
        <v>46</v>
      </c>
      <c r="F136" s="21"/>
      <c r="G136" s="21"/>
      <c r="H136" s="21"/>
      <c r="I136" s="47" t="s">
        <v>4</v>
      </c>
      <c r="J136" s="26">
        <f aca="true" t="shared" si="56" ref="J136:X136">J135*2</f>
        <v>0.43217388475782004</v>
      </c>
      <c r="K136" s="26">
        <f t="shared" si="56"/>
        <v>0.5059075453523564</v>
      </c>
      <c r="L136" s="26">
        <f t="shared" si="56"/>
        <v>0.09930066576927962</v>
      </c>
      <c r="M136" s="26">
        <f t="shared" si="56"/>
        <v>0.014055445761538738</v>
      </c>
      <c r="N136" s="26">
        <f t="shared" si="56"/>
        <v>0.014690889088895275</v>
      </c>
      <c r="O136" s="46">
        <f t="shared" si="56"/>
        <v>0.01296319576510532</v>
      </c>
      <c r="P136" s="75">
        <f t="shared" si="56"/>
        <v>0.014193112570695846</v>
      </c>
      <c r="Q136" s="45">
        <f t="shared" si="56"/>
        <v>0.02726740015313371</v>
      </c>
      <c r="R136" s="26">
        <f t="shared" si="56"/>
        <v>0.028007141946296592</v>
      </c>
      <c r="S136" s="46">
        <f t="shared" si="56"/>
        <v>0.009589345939924976</v>
      </c>
      <c r="T136" s="26">
        <f t="shared" si="56"/>
        <v>0.01902629759044048</v>
      </c>
      <c r="U136" s="26">
        <f t="shared" si="56"/>
        <v>0.07192001730317428</v>
      </c>
      <c r="V136" s="26">
        <f t="shared" si="56"/>
        <v>0.01828296110225766</v>
      </c>
      <c r="W136" s="26">
        <f t="shared" si="56"/>
        <v>1.1564476065376523</v>
      </c>
      <c r="X136" s="26">
        <f t="shared" si="56"/>
        <v>1.1224858326252696</v>
      </c>
    </row>
    <row r="137" spans="1:24" ht="15.75">
      <c r="A137" s="56" t="s">
        <v>5</v>
      </c>
      <c r="B137" s="2"/>
      <c r="C137" s="5"/>
      <c r="D137" s="5"/>
      <c r="E137" s="109" t="s">
        <v>46</v>
      </c>
      <c r="F137" s="93"/>
      <c r="G137" s="93"/>
      <c r="H137" s="93"/>
      <c r="I137" s="56" t="s">
        <v>5</v>
      </c>
      <c r="J137" s="55">
        <f aca="true" t="shared" si="57" ref="J137:W137">MAX(J124:J133)</f>
        <v>29.621</v>
      </c>
      <c r="K137" s="55">
        <f t="shared" si="57"/>
        <v>35.901</v>
      </c>
      <c r="L137" s="55">
        <f t="shared" si="57"/>
        <v>3.675</v>
      </c>
      <c r="M137" s="55">
        <f t="shared" si="57"/>
        <v>0.057</v>
      </c>
      <c r="N137" s="55">
        <f t="shared" si="57"/>
        <v>0.026</v>
      </c>
      <c r="O137" s="55">
        <f t="shared" si="57"/>
        <v>0.017</v>
      </c>
      <c r="P137" s="72">
        <f>MAX(P124,P126:P133)</f>
        <v>0.006</v>
      </c>
      <c r="Q137" s="55">
        <f t="shared" si="57"/>
        <v>0.078</v>
      </c>
      <c r="R137" s="55">
        <f t="shared" si="57"/>
        <v>0.104</v>
      </c>
      <c r="S137" s="55">
        <f t="shared" si="57"/>
        <v>0.017</v>
      </c>
      <c r="T137" s="55">
        <f t="shared" si="57"/>
        <v>0.059</v>
      </c>
      <c r="U137" s="55">
        <f t="shared" si="57"/>
        <v>0.033</v>
      </c>
      <c r="V137" s="55">
        <f t="shared" si="57"/>
        <v>0.017</v>
      </c>
      <c r="W137" s="55">
        <f t="shared" si="57"/>
        <v>33.874</v>
      </c>
      <c r="X137" s="55">
        <f>MAX(X124:X130,X132:X133)</f>
        <v>102.088</v>
      </c>
    </row>
    <row r="138" spans="1:24" ht="15.75">
      <c r="A138" s="56" t="s">
        <v>6</v>
      </c>
      <c r="B138" s="2"/>
      <c r="C138" s="5"/>
      <c r="D138" s="5"/>
      <c r="E138" s="109" t="s">
        <v>46</v>
      </c>
      <c r="F138" s="93"/>
      <c r="G138" s="93"/>
      <c r="H138" s="93"/>
      <c r="I138" s="56" t="s">
        <v>6</v>
      </c>
      <c r="J138" s="55">
        <f aca="true" t="shared" si="58" ref="J138:X138">J134+J136</f>
        <v>29.65287388475782</v>
      </c>
      <c r="K138" s="55">
        <f t="shared" si="58"/>
        <v>35.95540754535236</v>
      </c>
      <c r="L138" s="55">
        <f t="shared" si="58"/>
        <v>3.70370066576928</v>
      </c>
      <c r="M138" s="55">
        <f t="shared" si="58"/>
        <v>0.06255544576153874</v>
      </c>
      <c r="N138" s="55">
        <f t="shared" si="58"/>
        <v>0.027490889088895278</v>
      </c>
      <c r="O138" s="55">
        <f t="shared" si="58"/>
        <v>0.01866319576510532</v>
      </c>
      <c r="P138" s="72">
        <f t="shared" si="58"/>
        <v>0.010304223681806956</v>
      </c>
      <c r="Q138" s="55">
        <f t="shared" si="58"/>
        <v>0.0801674001531337</v>
      </c>
      <c r="R138" s="55">
        <f t="shared" si="58"/>
        <v>0.10810714194629659</v>
      </c>
      <c r="S138" s="55">
        <f t="shared" si="58"/>
        <v>0.020489345939924977</v>
      </c>
      <c r="T138" s="55">
        <f t="shared" si="58"/>
        <v>0.06302629759044048</v>
      </c>
      <c r="U138" s="55">
        <f t="shared" si="58"/>
        <v>0.055620017303174285</v>
      </c>
      <c r="V138" s="55">
        <f t="shared" si="58"/>
        <v>0.021582961102257662</v>
      </c>
      <c r="W138" s="55">
        <f t="shared" si="58"/>
        <v>34.08554760653765</v>
      </c>
      <c r="X138" s="55">
        <f t="shared" si="58"/>
        <v>102.39159694373639</v>
      </c>
    </row>
    <row r="139" spans="1:24" ht="15.75">
      <c r="A139" s="70" t="s">
        <v>43</v>
      </c>
      <c r="B139" s="2"/>
      <c r="C139" s="5"/>
      <c r="D139" s="5"/>
      <c r="E139" s="109" t="s">
        <v>46</v>
      </c>
      <c r="F139" s="93"/>
      <c r="G139" s="93"/>
      <c r="H139" s="93"/>
      <c r="I139" s="56" t="s">
        <v>43</v>
      </c>
      <c r="J139" s="55">
        <f aca="true" t="shared" si="59" ref="J139:X139">J138-J137</f>
        <v>0.03187388475782171</v>
      </c>
      <c r="K139" s="55">
        <f t="shared" si="59"/>
        <v>0.0544075453523547</v>
      </c>
      <c r="L139" s="55">
        <f t="shared" si="59"/>
        <v>0.02870066576928032</v>
      </c>
      <c r="M139" s="55">
        <f t="shared" si="59"/>
        <v>0.005555445761538734</v>
      </c>
      <c r="N139" s="55">
        <f t="shared" si="59"/>
        <v>0.0014908890888952787</v>
      </c>
      <c r="O139" s="55">
        <f t="shared" si="59"/>
        <v>0.0016631957651053186</v>
      </c>
      <c r="P139" s="72">
        <f t="shared" si="59"/>
        <v>0.004304223681806956</v>
      </c>
      <c r="Q139" s="55">
        <f t="shared" si="59"/>
        <v>0.0021674001531337</v>
      </c>
      <c r="R139" s="55">
        <f t="shared" si="59"/>
        <v>0.004107141946296591</v>
      </c>
      <c r="S139" s="55">
        <f t="shared" si="59"/>
        <v>0.003489345939924976</v>
      </c>
      <c r="T139" s="55">
        <f t="shared" si="59"/>
        <v>0.004026297590440486</v>
      </c>
      <c r="U139" s="55">
        <f t="shared" si="59"/>
        <v>0.022620017303174283</v>
      </c>
      <c r="V139" s="55">
        <f t="shared" si="59"/>
        <v>0.004582961102257661</v>
      </c>
      <c r="W139" s="55">
        <f t="shared" si="59"/>
        <v>0.2115476065376498</v>
      </c>
      <c r="X139" s="55">
        <f t="shared" si="59"/>
        <v>0.30359694373639456</v>
      </c>
    </row>
    <row r="140" spans="1:24" ht="15.75">
      <c r="A140" s="53" t="s">
        <v>89</v>
      </c>
      <c r="B140" s="2"/>
      <c r="C140" s="5"/>
      <c r="D140" s="5"/>
      <c r="E140" s="109" t="s">
        <v>46</v>
      </c>
      <c r="F140" s="94"/>
      <c r="G140" s="94"/>
      <c r="H140" s="94"/>
      <c r="I140" s="53" t="s">
        <v>89</v>
      </c>
      <c r="J140" s="50">
        <f aca="true" t="shared" si="60" ref="J140:X140">MIN(J124:J133)</f>
        <v>28.841</v>
      </c>
      <c r="K140" s="50">
        <f t="shared" si="60"/>
        <v>34.981</v>
      </c>
      <c r="L140" s="50">
        <f t="shared" si="60"/>
        <v>3.507</v>
      </c>
      <c r="M140" s="50">
        <f t="shared" si="60"/>
        <v>0.035</v>
      </c>
      <c r="N140" s="50">
        <f t="shared" si="60"/>
        <v>0.001</v>
      </c>
      <c r="O140" s="50">
        <f t="shared" si="60"/>
        <v>-0.003</v>
      </c>
      <c r="P140" s="76">
        <f t="shared" si="60"/>
        <v>-0.013</v>
      </c>
      <c r="Q140" s="50">
        <f t="shared" si="60"/>
        <v>0.038</v>
      </c>
      <c r="R140" s="50">
        <f t="shared" si="60"/>
        <v>0.06</v>
      </c>
      <c r="S140" s="50">
        <f t="shared" si="60"/>
        <v>0.002</v>
      </c>
      <c r="T140" s="50">
        <f>MIN(T124:T128,T130:T133)</f>
        <v>0.028</v>
      </c>
      <c r="U140" s="50">
        <f t="shared" si="60"/>
        <v>-0.08</v>
      </c>
      <c r="V140" s="50">
        <f t="shared" si="60"/>
        <v>-0.011</v>
      </c>
      <c r="W140" s="50">
        <f t="shared" si="60"/>
        <v>32.198</v>
      </c>
      <c r="X140" s="50">
        <f t="shared" si="60"/>
        <v>100.468</v>
      </c>
    </row>
    <row r="141" spans="1:24" ht="15.75">
      <c r="A141" s="53" t="s">
        <v>7</v>
      </c>
      <c r="B141" s="2"/>
      <c r="C141" s="5"/>
      <c r="D141" s="5"/>
      <c r="E141" s="109" t="s">
        <v>46</v>
      </c>
      <c r="F141" s="94"/>
      <c r="G141" s="94"/>
      <c r="H141" s="94"/>
      <c r="I141" s="53" t="s">
        <v>7</v>
      </c>
      <c r="J141" s="50">
        <f aca="true" t="shared" si="61" ref="J141:X141">J134-J136</f>
        <v>28.78852611524218</v>
      </c>
      <c r="K141" s="50">
        <f t="shared" si="61"/>
        <v>34.94359245464764</v>
      </c>
      <c r="L141" s="50">
        <f t="shared" si="61"/>
        <v>3.505099334230721</v>
      </c>
      <c r="M141" s="50">
        <f t="shared" si="61"/>
        <v>0.03444455423846125</v>
      </c>
      <c r="N141" s="50">
        <f t="shared" si="61"/>
        <v>-0.0018908890888952746</v>
      </c>
      <c r="O141" s="50">
        <f t="shared" si="61"/>
        <v>-0.00726319576510532</v>
      </c>
      <c r="P141" s="76">
        <f t="shared" si="61"/>
        <v>-0.018082001459584735</v>
      </c>
      <c r="Q141" s="50">
        <f t="shared" si="61"/>
        <v>0.025632599846866277</v>
      </c>
      <c r="R141" s="50">
        <f t="shared" si="61"/>
        <v>0.052092858053703395</v>
      </c>
      <c r="S141" s="50">
        <f t="shared" si="61"/>
        <v>0.0013106540600750245</v>
      </c>
      <c r="T141" s="50">
        <f t="shared" si="61"/>
        <v>0.02497370240955952</v>
      </c>
      <c r="U141" s="50">
        <f t="shared" si="61"/>
        <v>-0.08822001730317428</v>
      </c>
      <c r="V141" s="50">
        <f t="shared" si="61"/>
        <v>-0.01498296110225766</v>
      </c>
      <c r="W141" s="50">
        <f t="shared" si="61"/>
        <v>31.772652393462344</v>
      </c>
      <c r="X141" s="50">
        <f t="shared" si="61"/>
        <v>100.14662527848584</v>
      </c>
    </row>
    <row r="142" spans="1:24" ht="15.75">
      <c r="A142" s="71" t="s">
        <v>43</v>
      </c>
      <c r="B142" s="2"/>
      <c r="C142" s="5"/>
      <c r="D142" s="5"/>
      <c r="E142" s="109" t="s">
        <v>46</v>
      </c>
      <c r="F142" s="94"/>
      <c r="G142" s="94"/>
      <c r="H142" s="94"/>
      <c r="I142" s="53" t="s">
        <v>43</v>
      </c>
      <c r="J142" s="50">
        <f aca="true" t="shared" si="62" ref="J142:X142">J140-J141</f>
        <v>0.05247388475781989</v>
      </c>
      <c r="K142" s="50">
        <f t="shared" si="62"/>
        <v>0.037407545352358795</v>
      </c>
      <c r="L142" s="50">
        <f t="shared" si="62"/>
        <v>0.001900665769279275</v>
      </c>
      <c r="M142" s="50">
        <f t="shared" si="62"/>
        <v>0.0005554457615387504</v>
      </c>
      <c r="N142" s="50">
        <f t="shared" si="62"/>
        <v>0.0028908890888952746</v>
      </c>
      <c r="O142" s="50">
        <f t="shared" si="62"/>
        <v>0.00426319576510532</v>
      </c>
      <c r="P142" s="76">
        <f t="shared" si="62"/>
        <v>0.005082001459584736</v>
      </c>
      <c r="Q142" s="50">
        <f t="shared" si="62"/>
        <v>0.012367400153133722</v>
      </c>
      <c r="R142" s="50">
        <f t="shared" si="62"/>
        <v>0.007907141946296603</v>
      </c>
      <c r="S142" s="50">
        <f t="shared" si="62"/>
        <v>0.0006893459399249756</v>
      </c>
      <c r="T142" s="50">
        <f t="shared" si="62"/>
        <v>0.003026297590440482</v>
      </c>
      <c r="U142" s="50">
        <f t="shared" si="62"/>
        <v>0.008220017303174273</v>
      </c>
      <c r="V142" s="50">
        <f t="shared" si="62"/>
        <v>0.003982961102257661</v>
      </c>
      <c r="W142" s="50">
        <f t="shared" si="62"/>
        <v>0.425347606537656</v>
      </c>
      <c r="X142" s="50">
        <f t="shared" si="62"/>
        <v>0.3213747215141609</v>
      </c>
    </row>
    <row r="143" spans="2:9" ht="15.75">
      <c r="B143" s="2"/>
      <c r="C143" s="5"/>
      <c r="D143" s="5"/>
      <c r="E143" s="5"/>
      <c r="F143" s="5"/>
      <c r="G143" s="5"/>
      <c r="H143" s="5"/>
      <c r="I143" s="6"/>
    </row>
    <row r="144" spans="1:24" ht="15.75">
      <c r="A144" s="57"/>
      <c r="B144" s="57"/>
      <c r="C144" s="58"/>
      <c r="D144" s="58"/>
      <c r="E144" s="58"/>
      <c r="F144" s="58"/>
      <c r="G144" s="58"/>
      <c r="H144" s="58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</row>
    <row r="145" spans="1:24" ht="15.75">
      <c r="A145" s="47" t="s">
        <v>36</v>
      </c>
      <c r="B145" s="2"/>
      <c r="C145" s="5"/>
      <c r="D145" s="5"/>
      <c r="E145" s="5"/>
      <c r="F145" s="109" t="s">
        <v>46</v>
      </c>
      <c r="G145" s="21"/>
      <c r="H145" s="21"/>
      <c r="I145" s="47" t="s">
        <v>36</v>
      </c>
      <c r="J145" s="48">
        <f>AVERAGE(J124:J133,J104:J113,J84:J93,J64:J73,J44:J53,J24:J33,J4:J13)</f>
        <v>29.484814285714297</v>
      </c>
      <c r="K145" s="48">
        <f aca="true" t="shared" si="63" ref="K145:X145">AVERAGE(K124:K133,K104:K113,K84:K93,K64:K73,K44:K53,K24:K33,K4:K13)</f>
        <v>36.01145714285713</v>
      </c>
      <c r="L145" s="48">
        <f t="shared" si="63"/>
        <v>2.783171428571429</v>
      </c>
      <c r="M145" s="48">
        <f t="shared" si="63"/>
        <v>0.12117142857142855</v>
      </c>
      <c r="N145" s="48">
        <f t="shared" si="63"/>
        <v>0.02927142857142856</v>
      </c>
      <c r="O145" s="48">
        <f t="shared" si="63"/>
        <v>0.0015142857142857135</v>
      </c>
      <c r="P145" s="48">
        <f t="shared" si="63"/>
        <v>0.005071428571428572</v>
      </c>
      <c r="Q145" s="48">
        <f t="shared" si="63"/>
        <v>0.03377142857142857</v>
      </c>
      <c r="R145" s="48">
        <f t="shared" si="63"/>
        <v>0.07864285714285717</v>
      </c>
      <c r="S145" s="48">
        <f t="shared" si="63"/>
        <v>0.012842857142857149</v>
      </c>
      <c r="T145" s="48">
        <f t="shared" si="63"/>
        <v>0.0627142857142857</v>
      </c>
      <c r="U145" s="48">
        <f t="shared" si="63"/>
        <v>-0.0018999999999999998</v>
      </c>
      <c r="V145" s="48">
        <f t="shared" si="63"/>
        <v>0.00024285714285714297</v>
      </c>
      <c r="W145" s="48">
        <f>AVERAGE(W124:W133,W104:W113,W84:W93,W64:W73,W44:W53,W24:W33,W4:W13)</f>
        <v>33.80068571428573</v>
      </c>
      <c r="X145" s="48">
        <f t="shared" si="63"/>
        <v>102.4235142857143</v>
      </c>
    </row>
    <row r="146" spans="1:24" ht="15.75">
      <c r="A146" s="47" t="s">
        <v>37</v>
      </c>
      <c r="B146" s="2"/>
      <c r="C146" s="5"/>
      <c r="D146" s="5"/>
      <c r="E146" s="5"/>
      <c r="F146" s="109" t="s">
        <v>46</v>
      </c>
      <c r="G146" s="21"/>
      <c r="H146" s="21"/>
      <c r="I146" s="47" t="s">
        <v>37</v>
      </c>
      <c r="J146" s="48">
        <f>STDEV(J124:J133,J104:J113,J84:J93,J64:J73,J44:J53,J24:J33,J4:J13)</f>
        <v>0.7412125454106397</v>
      </c>
      <c r="K146" s="48">
        <f aca="true" t="shared" si="64" ref="K146:X146">STDEV(K124:K133,K104:K113,K84:K93,K64:K73,K44:K53,K24:K33,K4:K13)</f>
        <v>0.9156698140058862</v>
      </c>
      <c r="L146" s="48">
        <f t="shared" si="64"/>
        <v>1.2098283860984265</v>
      </c>
      <c r="M146" s="48">
        <f t="shared" si="64"/>
        <v>0.09044783450169244</v>
      </c>
      <c r="N146" s="48">
        <f t="shared" si="64"/>
        <v>0.036398726458279844</v>
      </c>
      <c r="O146" s="48">
        <f t="shared" si="64"/>
        <v>0.009006829706753629</v>
      </c>
      <c r="P146" s="48">
        <f t="shared" si="64"/>
        <v>0.012029337843127501</v>
      </c>
      <c r="Q146" s="48">
        <f t="shared" si="64"/>
        <v>0.02089668958497413</v>
      </c>
      <c r="R146" s="48">
        <f t="shared" si="64"/>
        <v>0.027711785654883206</v>
      </c>
      <c r="S146" s="48">
        <f t="shared" si="64"/>
        <v>0.013474221995539961</v>
      </c>
      <c r="T146" s="48">
        <f t="shared" si="64"/>
        <v>0.056469600095889215</v>
      </c>
      <c r="U146" s="48">
        <f t="shared" si="64"/>
        <v>0.028368767271803316</v>
      </c>
      <c r="V146" s="48">
        <f t="shared" si="64"/>
        <v>0.010385937697837112</v>
      </c>
      <c r="W146" s="48">
        <f t="shared" si="64"/>
        <v>0.8797713066285315</v>
      </c>
      <c r="X146" s="48">
        <f t="shared" si="64"/>
        <v>1.0786284063213782</v>
      </c>
    </row>
    <row r="147" spans="1:24" ht="15.75">
      <c r="A147" s="47" t="s">
        <v>38</v>
      </c>
      <c r="B147" s="2"/>
      <c r="C147" s="5"/>
      <c r="D147" s="5"/>
      <c r="E147" s="5"/>
      <c r="F147" s="109" t="s">
        <v>46</v>
      </c>
      <c r="G147" s="21"/>
      <c r="H147" s="21"/>
      <c r="I147" s="47" t="s">
        <v>38</v>
      </c>
      <c r="J147" s="48">
        <f>2*J146</f>
        <v>1.4824250908212795</v>
      </c>
      <c r="K147" s="48">
        <f aca="true" t="shared" si="65" ref="K147:X147">2*K146</f>
        <v>1.8313396280117724</v>
      </c>
      <c r="L147" s="48">
        <f t="shared" si="65"/>
        <v>2.419656772196853</v>
      </c>
      <c r="M147" s="48">
        <f t="shared" si="65"/>
        <v>0.18089566900338488</v>
      </c>
      <c r="N147" s="48">
        <f t="shared" si="65"/>
        <v>0.07279745291655969</v>
      </c>
      <c r="O147" s="48">
        <f t="shared" si="65"/>
        <v>0.018013659413507258</v>
      </c>
      <c r="P147" s="48">
        <f t="shared" si="65"/>
        <v>0.024058675686255002</v>
      </c>
      <c r="Q147" s="48">
        <f t="shared" si="65"/>
        <v>0.04179337916994826</v>
      </c>
      <c r="R147" s="48">
        <f t="shared" si="65"/>
        <v>0.05542357130976641</v>
      </c>
      <c r="S147" s="48">
        <f t="shared" si="65"/>
        <v>0.026948443991079922</v>
      </c>
      <c r="T147" s="48">
        <f t="shared" si="65"/>
        <v>0.11293920019177843</v>
      </c>
      <c r="U147" s="48">
        <f t="shared" si="65"/>
        <v>0.05673753454360663</v>
      </c>
      <c r="V147" s="48">
        <f t="shared" si="65"/>
        <v>0.020771875395674225</v>
      </c>
      <c r="W147" s="48">
        <f t="shared" si="65"/>
        <v>1.759542613257063</v>
      </c>
      <c r="X147" s="48">
        <f t="shared" si="65"/>
        <v>2.1572568126427565</v>
      </c>
    </row>
    <row r="148" spans="1:24" ht="15.75">
      <c r="A148" s="64" t="s">
        <v>39</v>
      </c>
      <c r="B148" s="2"/>
      <c r="C148" s="5"/>
      <c r="D148" s="5"/>
      <c r="E148" s="5"/>
      <c r="F148" s="109" t="s">
        <v>46</v>
      </c>
      <c r="G148" s="98"/>
      <c r="H148" s="98"/>
      <c r="I148" s="64" t="s">
        <v>39</v>
      </c>
      <c r="J148" s="66">
        <f aca="true" t="shared" si="66" ref="J148:X148">MAX(J124:J133,J104:J113,J84:J93,J64:J73,J44:J53,J24:J33,J4:J13)</f>
        <v>30.967</v>
      </c>
      <c r="K148" s="66">
        <f t="shared" si="66"/>
        <v>37.833</v>
      </c>
      <c r="L148" s="66">
        <f t="shared" si="66"/>
        <v>4.122</v>
      </c>
      <c r="M148" s="66">
        <f t="shared" si="66"/>
        <v>0.276</v>
      </c>
      <c r="N148" s="66">
        <f t="shared" si="66"/>
        <v>0.262</v>
      </c>
      <c r="O148" s="66">
        <f t="shared" si="66"/>
        <v>0.031</v>
      </c>
      <c r="P148" s="66">
        <f t="shared" si="66"/>
        <v>0.043</v>
      </c>
      <c r="Q148" s="66">
        <f t="shared" si="66"/>
        <v>0.078</v>
      </c>
      <c r="R148" s="66">
        <f t="shared" si="66"/>
        <v>0.152</v>
      </c>
      <c r="S148" s="66">
        <f t="shared" si="66"/>
        <v>0.046</v>
      </c>
      <c r="T148" s="66">
        <f t="shared" si="66"/>
        <v>0.221</v>
      </c>
      <c r="U148" s="66">
        <f t="shared" si="66"/>
        <v>0.064</v>
      </c>
      <c r="V148" s="66">
        <f t="shared" si="66"/>
        <v>0.028</v>
      </c>
      <c r="W148" s="66">
        <f t="shared" si="66"/>
        <v>35.583</v>
      </c>
      <c r="X148" s="66">
        <f t="shared" si="66"/>
        <v>104.671</v>
      </c>
    </row>
    <row r="149" spans="1:24" ht="15.75">
      <c r="A149" s="64" t="s">
        <v>40</v>
      </c>
      <c r="B149" s="2"/>
      <c r="C149" s="5"/>
      <c r="D149" s="5"/>
      <c r="E149" s="5"/>
      <c r="F149" s="109" t="s">
        <v>46</v>
      </c>
      <c r="G149" s="98"/>
      <c r="H149" s="98"/>
      <c r="I149" s="64" t="s">
        <v>40</v>
      </c>
      <c r="J149" s="66">
        <f>J145+J147</f>
        <v>30.967239376535577</v>
      </c>
      <c r="K149" s="66">
        <f aca="true" t="shared" si="67" ref="K149:X149">K145+K147</f>
        <v>37.84279677086891</v>
      </c>
      <c r="L149" s="66">
        <f t="shared" si="67"/>
        <v>5.202828200768282</v>
      </c>
      <c r="M149" s="66">
        <f t="shared" si="67"/>
        <v>0.3020670975748134</v>
      </c>
      <c r="N149" s="66">
        <f t="shared" si="67"/>
        <v>0.10206888148798825</v>
      </c>
      <c r="O149" s="66">
        <f t="shared" si="67"/>
        <v>0.019527945127792972</v>
      </c>
      <c r="P149" s="66">
        <f t="shared" si="67"/>
        <v>0.029130104257683573</v>
      </c>
      <c r="Q149" s="66">
        <f t="shared" si="67"/>
        <v>0.07556480774137683</v>
      </c>
      <c r="R149" s="66">
        <f t="shared" si="67"/>
        <v>0.13406642845262357</v>
      </c>
      <c r="S149" s="66">
        <f t="shared" si="67"/>
        <v>0.03979130113393707</v>
      </c>
      <c r="T149" s="66">
        <f t="shared" si="67"/>
        <v>0.1756534859060641</v>
      </c>
      <c r="U149" s="66">
        <f t="shared" si="67"/>
        <v>0.05483753454360663</v>
      </c>
      <c r="V149" s="66">
        <f t="shared" si="67"/>
        <v>0.021014732538531367</v>
      </c>
      <c r="W149" s="66">
        <f t="shared" si="67"/>
        <v>35.56022832754279</v>
      </c>
      <c r="X149" s="66">
        <f t="shared" si="67"/>
        <v>104.58077109835706</v>
      </c>
    </row>
    <row r="150" spans="1:24" ht="15.75">
      <c r="A150" s="91" t="s">
        <v>44</v>
      </c>
      <c r="B150" s="2"/>
      <c r="C150" s="5"/>
      <c r="D150" s="5"/>
      <c r="E150" s="5"/>
      <c r="F150" s="109" t="s">
        <v>46</v>
      </c>
      <c r="G150" s="98"/>
      <c r="H150" s="98"/>
      <c r="I150" s="91" t="s">
        <v>44</v>
      </c>
      <c r="J150" s="66">
        <f aca="true" t="shared" si="68" ref="J150:X150">J149-J148</f>
        <v>0.0002393765355783728</v>
      </c>
      <c r="K150" s="66">
        <f t="shared" si="68"/>
        <v>0.009796770868909732</v>
      </c>
      <c r="L150" s="66">
        <f t="shared" si="68"/>
        <v>1.0808282007682823</v>
      </c>
      <c r="M150" s="66">
        <f t="shared" si="68"/>
        <v>0.026067097574813403</v>
      </c>
      <c r="N150" s="66">
        <f t="shared" si="68"/>
        <v>-0.15993111851201175</v>
      </c>
      <c r="O150" s="66">
        <f t="shared" si="68"/>
        <v>-0.011472054872207028</v>
      </c>
      <c r="P150" s="66">
        <f t="shared" si="68"/>
        <v>-0.013869895742316424</v>
      </c>
      <c r="Q150" s="66">
        <f t="shared" si="68"/>
        <v>-0.0024351922586231672</v>
      </c>
      <c r="R150" s="66">
        <f t="shared" si="68"/>
        <v>-0.01793357154737643</v>
      </c>
      <c r="S150" s="66">
        <f t="shared" si="68"/>
        <v>-0.006208698866062928</v>
      </c>
      <c r="T150" s="66">
        <f t="shared" si="68"/>
        <v>-0.04534651409393589</v>
      </c>
      <c r="U150" s="66">
        <f t="shared" si="68"/>
        <v>-0.009162465456393369</v>
      </c>
      <c r="V150" s="66">
        <f t="shared" si="68"/>
        <v>-0.006985267461468634</v>
      </c>
      <c r="W150" s="66">
        <f t="shared" si="68"/>
        <v>-0.022771672457210457</v>
      </c>
      <c r="X150" s="66">
        <f t="shared" si="68"/>
        <v>-0.09022890164294495</v>
      </c>
    </row>
    <row r="151" spans="1:24" ht="15.75">
      <c r="A151" s="65" t="s">
        <v>41</v>
      </c>
      <c r="B151" s="2"/>
      <c r="C151" s="5"/>
      <c r="D151" s="5"/>
      <c r="E151" s="5"/>
      <c r="F151" s="109" t="s">
        <v>46</v>
      </c>
      <c r="G151" s="97"/>
      <c r="H151" s="97"/>
      <c r="I151" s="65" t="s">
        <v>41</v>
      </c>
      <c r="J151" s="67">
        <f aca="true" t="shared" si="69" ref="J151:X151">MIN(J124:J133,J104:J113,J84:J93,J64:J73,J44:J53,J24:J33,J4:J13)</f>
        <v>28.271</v>
      </c>
      <c r="K151" s="67">
        <f t="shared" si="69"/>
        <v>34.147</v>
      </c>
      <c r="L151" s="67">
        <f t="shared" si="69"/>
        <v>1.009</v>
      </c>
      <c r="M151" s="67">
        <f t="shared" si="69"/>
        <v>-0.008</v>
      </c>
      <c r="N151" s="67">
        <f t="shared" si="69"/>
        <v>-0.003</v>
      </c>
      <c r="O151" s="67">
        <f t="shared" si="69"/>
        <v>-0.019</v>
      </c>
      <c r="P151" s="67">
        <f t="shared" si="69"/>
        <v>-0.021</v>
      </c>
      <c r="Q151" s="67">
        <f t="shared" si="69"/>
        <v>-0.011</v>
      </c>
      <c r="R151" s="67">
        <f t="shared" si="69"/>
        <v>0.033</v>
      </c>
      <c r="S151" s="67">
        <f t="shared" si="69"/>
        <v>-0.009</v>
      </c>
      <c r="T151" s="67">
        <f t="shared" si="69"/>
        <v>-0.038</v>
      </c>
      <c r="U151" s="67">
        <f t="shared" si="69"/>
        <v>-0.08</v>
      </c>
      <c r="V151" s="67">
        <f t="shared" si="69"/>
        <v>-0.026</v>
      </c>
      <c r="W151" s="67">
        <f t="shared" si="69"/>
        <v>31.528</v>
      </c>
      <c r="X151" s="67">
        <f t="shared" si="69"/>
        <v>99.762</v>
      </c>
    </row>
    <row r="152" spans="1:24" ht="15.75">
      <c r="A152" s="65" t="s">
        <v>42</v>
      </c>
      <c r="B152" s="2"/>
      <c r="C152" s="5"/>
      <c r="D152" s="5"/>
      <c r="E152" s="5"/>
      <c r="F152" s="109" t="s">
        <v>46</v>
      </c>
      <c r="G152" s="97"/>
      <c r="H152" s="97"/>
      <c r="I152" s="65" t="s">
        <v>42</v>
      </c>
      <c r="J152" s="67">
        <f>J145-J147</f>
        <v>28.002389194893016</v>
      </c>
      <c r="K152" s="67" t="s">
        <v>392</v>
      </c>
      <c r="L152" s="67">
        <f aca="true" t="shared" si="70" ref="L152:X152">L145-L147</f>
        <v>0.3635146563745759</v>
      </c>
      <c r="M152" s="67">
        <f t="shared" si="70"/>
        <v>-0.05972424043195633</v>
      </c>
      <c r="N152" s="67">
        <f t="shared" si="70"/>
        <v>-0.04352602434513113</v>
      </c>
      <c r="O152" s="67">
        <f t="shared" si="70"/>
        <v>-0.016499373699221543</v>
      </c>
      <c r="P152" s="67">
        <f t="shared" si="70"/>
        <v>-0.018987247114826432</v>
      </c>
      <c r="Q152" s="67">
        <f t="shared" si="70"/>
        <v>-0.008021950598519692</v>
      </c>
      <c r="R152" s="67">
        <f t="shared" si="70"/>
        <v>0.023219285833090755</v>
      </c>
      <c r="S152" s="67">
        <f t="shared" si="70"/>
        <v>-0.014105586848222773</v>
      </c>
      <c r="T152" s="67">
        <f t="shared" si="70"/>
        <v>-0.050224914477492735</v>
      </c>
      <c r="U152" s="67">
        <f t="shared" si="70"/>
        <v>-0.05863753454360663</v>
      </c>
      <c r="V152" s="67">
        <f t="shared" si="70"/>
        <v>-0.020529018252817083</v>
      </c>
      <c r="W152" s="67">
        <f t="shared" si="70"/>
        <v>32.041143101028666</v>
      </c>
      <c r="X152" s="67">
        <f t="shared" si="70"/>
        <v>100.26625747307155</v>
      </c>
    </row>
    <row r="153" spans="1:24" ht="15.75">
      <c r="A153" s="92" t="s">
        <v>44</v>
      </c>
      <c r="B153" s="2"/>
      <c r="C153" s="5"/>
      <c r="D153" s="5"/>
      <c r="E153" s="5"/>
      <c r="F153" s="109" t="s">
        <v>46</v>
      </c>
      <c r="G153" s="97"/>
      <c r="H153" s="97"/>
      <c r="I153" s="92" t="s">
        <v>44</v>
      </c>
      <c r="J153" s="67">
        <f aca="true" t="shared" si="71" ref="J153:X153">J151-J152</f>
        <v>0.26861080510698443</v>
      </c>
      <c r="K153" s="67" t="e">
        <f t="shared" si="71"/>
        <v>#VALUE!</v>
      </c>
      <c r="L153" s="67">
        <f t="shared" si="71"/>
        <v>0.645485343625424</v>
      </c>
      <c r="M153" s="67">
        <f t="shared" si="71"/>
        <v>0.05172424043195633</v>
      </c>
      <c r="N153" s="67">
        <f t="shared" si="71"/>
        <v>0.040526024345131126</v>
      </c>
      <c r="O153" s="67">
        <f t="shared" si="71"/>
        <v>-0.0025006263007784565</v>
      </c>
      <c r="P153" s="67">
        <f t="shared" si="71"/>
        <v>-0.0020127528851735695</v>
      </c>
      <c r="Q153" s="67">
        <f t="shared" si="71"/>
        <v>-0.0029780494014803073</v>
      </c>
      <c r="R153" s="67">
        <f t="shared" si="71"/>
        <v>0.009780714166909246</v>
      </c>
      <c r="S153" s="67">
        <f t="shared" si="71"/>
        <v>0.005105586848222774</v>
      </c>
      <c r="T153" s="67">
        <f t="shared" si="71"/>
        <v>0.012224914477492736</v>
      </c>
      <c r="U153" s="67">
        <f t="shared" si="71"/>
        <v>-0.02136246545639337</v>
      </c>
      <c r="V153" s="67">
        <f t="shared" si="71"/>
        <v>-0.005470981747182916</v>
      </c>
      <c r="W153" s="67">
        <f t="shared" si="71"/>
        <v>-0.5131431010286676</v>
      </c>
      <c r="X153" s="67">
        <f t="shared" si="71"/>
        <v>-0.5042574730715472</v>
      </c>
    </row>
    <row r="154" spans="1:24" ht="15.75">
      <c r="A154" s="13"/>
      <c r="B154" s="10"/>
      <c r="C154" s="11"/>
      <c r="D154" s="11"/>
      <c r="E154" s="11"/>
      <c r="F154" s="11"/>
      <c r="G154" s="11"/>
      <c r="H154" s="11" t="s">
        <v>50</v>
      </c>
      <c r="I154" s="12"/>
      <c r="J154" s="78">
        <f>AVERAGE(J16,J36,J56,J76,J96,J116,J136)</f>
        <v>0.47734322653163735</v>
      </c>
      <c r="K154" s="78">
        <f aca="true" t="shared" si="72" ref="K154:W154">AVERAGE(K16,K36,K56,K76,K96,K116,K136)</f>
        <v>0.5093411095690266</v>
      </c>
      <c r="L154" s="78">
        <f t="shared" si="72"/>
        <v>0.09660226470852644</v>
      </c>
      <c r="M154" s="78">
        <f t="shared" si="72"/>
        <v>0.018648654188544767</v>
      </c>
      <c r="N154" s="78">
        <f t="shared" si="72"/>
        <v>0.016654145035345038</v>
      </c>
      <c r="O154" s="78">
        <f t="shared" si="72"/>
        <v>0.011471035503153506</v>
      </c>
      <c r="P154" s="78">
        <f t="shared" si="72"/>
        <v>0.014892692054638427</v>
      </c>
      <c r="Q154" s="78">
        <f t="shared" si="72"/>
        <v>0.02734278741777041</v>
      </c>
      <c r="R154" s="78">
        <f t="shared" si="72"/>
        <v>0.027720435287842377</v>
      </c>
      <c r="S154" s="78">
        <f t="shared" si="72"/>
        <v>0.012109160890075786</v>
      </c>
      <c r="T154" s="78">
        <f t="shared" si="72"/>
        <v>0.05326531755592305</v>
      </c>
      <c r="U154" s="78">
        <f t="shared" si="72"/>
        <v>0.046007779437917166</v>
      </c>
      <c r="V154" s="78">
        <f t="shared" si="72"/>
        <v>0.01700973461741281</v>
      </c>
      <c r="W154" s="78">
        <f t="shared" si="72"/>
        <v>1.041841491538443</v>
      </c>
      <c r="X154" s="12"/>
    </row>
    <row r="155" spans="1:24" ht="15.75">
      <c r="A155" s="13"/>
      <c r="B155" s="10"/>
      <c r="C155" s="11"/>
      <c r="D155" s="11"/>
      <c r="E155" s="11"/>
      <c r="F155" s="11"/>
      <c r="G155" s="11"/>
      <c r="H155" s="11" t="s">
        <v>51</v>
      </c>
      <c r="I155" s="12"/>
      <c r="J155" s="12">
        <f>STDEVP(J16,J36,J56,J76,J96,J116,J136)</f>
        <v>0.1607696161629768</v>
      </c>
      <c r="K155" s="12">
        <f aca="true" t="shared" si="73" ref="K155:W155">STDEVP(K16,K36,K56,K76,K96,K116,K136)</f>
        <v>0.19742625156230162</v>
      </c>
      <c r="L155" s="12">
        <f t="shared" si="73"/>
        <v>0.07005414624106661</v>
      </c>
      <c r="M155" s="12">
        <f t="shared" si="73"/>
        <v>0.004397591166443643</v>
      </c>
      <c r="N155" s="12">
        <f t="shared" si="73"/>
        <v>0.013945179259165672</v>
      </c>
      <c r="O155" s="12">
        <f t="shared" si="73"/>
        <v>0.0023535407388021456</v>
      </c>
      <c r="P155" s="12">
        <f t="shared" si="73"/>
        <v>0.002899607450278311</v>
      </c>
      <c r="Q155" s="12">
        <f t="shared" si="73"/>
        <v>0.0033528819687634226</v>
      </c>
      <c r="R155" s="12">
        <f t="shared" si="73"/>
        <v>0.006790994294428882</v>
      </c>
      <c r="S155" s="12">
        <f t="shared" si="73"/>
        <v>0.003098381604968186</v>
      </c>
      <c r="T155" s="12">
        <f t="shared" si="73"/>
        <v>0.02168672133298655</v>
      </c>
      <c r="U155" s="12">
        <f t="shared" si="73"/>
        <v>0.017563615888365715</v>
      </c>
      <c r="V155" s="12">
        <f t="shared" si="73"/>
        <v>0.004863300801420522</v>
      </c>
      <c r="W155" s="12">
        <f t="shared" si="73"/>
        <v>0.3919045966280053</v>
      </c>
      <c r="X155" s="12"/>
    </row>
    <row r="156" spans="1:24" ht="15.75">
      <c r="A156" s="13"/>
      <c r="B156" s="10"/>
      <c r="C156" s="11"/>
      <c r="D156" s="11"/>
      <c r="E156" s="11"/>
      <c r="F156" s="11"/>
      <c r="G156" s="11"/>
      <c r="H156" s="11" t="s">
        <v>56</v>
      </c>
      <c r="I156" s="12"/>
      <c r="J156" s="78">
        <f aca="true" t="shared" si="74" ref="J156:W156">J154+J155</f>
        <v>0.6381128426946141</v>
      </c>
      <c r="K156" s="78">
        <f t="shared" si="74"/>
        <v>0.7067673611313282</v>
      </c>
      <c r="L156" s="78">
        <f t="shared" si="74"/>
        <v>0.16665641094959305</v>
      </c>
      <c r="M156" s="78">
        <f t="shared" si="74"/>
        <v>0.02304624535498841</v>
      </c>
      <c r="N156" s="78">
        <f t="shared" si="74"/>
        <v>0.03059932429451071</v>
      </c>
      <c r="O156" s="78">
        <f t="shared" si="74"/>
        <v>0.013824576241955652</v>
      </c>
      <c r="P156" s="78">
        <f t="shared" si="74"/>
        <v>0.017792299504916738</v>
      </c>
      <c r="Q156" s="78">
        <f t="shared" si="74"/>
        <v>0.03069566938653383</v>
      </c>
      <c r="R156" s="78">
        <f t="shared" si="74"/>
        <v>0.034511429582271255</v>
      </c>
      <c r="S156" s="78">
        <f t="shared" si="74"/>
        <v>0.015207542495043972</v>
      </c>
      <c r="T156" s="78">
        <f t="shared" si="74"/>
        <v>0.0749520388889096</v>
      </c>
      <c r="U156" s="78">
        <f t="shared" si="74"/>
        <v>0.06357139532628288</v>
      </c>
      <c r="V156" s="78">
        <f t="shared" si="74"/>
        <v>0.02187303541883333</v>
      </c>
      <c r="W156" s="78">
        <f t="shared" si="74"/>
        <v>1.4337460881664483</v>
      </c>
      <c r="X156" s="12"/>
    </row>
    <row r="157" spans="1:24" ht="15.75">
      <c r="A157" s="13"/>
      <c r="B157" s="10"/>
      <c r="C157" s="11"/>
      <c r="D157" s="11"/>
      <c r="E157" s="11"/>
      <c r="F157" s="11" t="s">
        <v>393</v>
      </c>
      <c r="G157" s="11"/>
      <c r="H157" s="11" t="s">
        <v>394</v>
      </c>
      <c r="I157" s="12"/>
      <c r="J157" s="78">
        <f>STDEV(J4:J13,J24:J33,J44:J53,J64:J73,J84:J93,J104:J113,J124:J133)</f>
        <v>0.7412125454106399</v>
      </c>
      <c r="K157" s="78">
        <f aca="true" t="shared" si="75" ref="K157:X157">STDEV(K4:K13,K24:K33,K44:K53,K64:K73,K84:K93,K104:K113,K124:K133)</f>
        <v>0.9156698140058863</v>
      </c>
      <c r="L157" s="78">
        <f t="shared" si="75"/>
        <v>1.2098283860984285</v>
      </c>
      <c r="M157" s="78">
        <f t="shared" si="75"/>
        <v>0.0904478345016925</v>
      </c>
      <c r="N157" s="78">
        <f t="shared" si="75"/>
        <v>0.03639872645827985</v>
      </c>
      <c r="O157" s="78">
        <f t="shared" si="75"/>
        <v>0.009006829706753629</v>
      </c>
      <c r="P157" s="78">
        <f t="shared" si="75"/>
        <v>0.0120293378431275</v>
      </c>
      <c r="Q157" s="78">
        <f t="shared" si="75"/>
        <v>0.020896689584974124</v>
      </c>
      <c r="R157" s="78">
        <f t="shared" si="75"/>
        <v>0.02771178565488322</v>
      </c>
      <c r="S157" s="78">
        <f t="shared" si="75"/>
        <v>0.013474221995539968</v>
      </c>
      <c r="T157" s="78">
        <f t="shared" si="75"/>
        <v>0.05646960009588919</v>
      </c>
      <c r="U157" s="78">
        <f t="shared" si="75"/>
        <v>0.02836876727180332</v>
      </c>
      <c r="V157" s="78">
        <f t="shared" si="75"/>
        <v>0.010385937697837112</v>
      </c>
      <c r="W157" s="78">
        <f t="shared" si="75"/>
        <v>0.8797713066285314</v>
      </c>
      <c r="X157" s="78">
        <f t="shared" si="75"/>
        <v>1.0786284063213785</v>
      </c>
    </row>
    <row r="158" spans="1:24" ht="15.75">
      <c r="A158" s="13"/>
      <c r="B158" s="10"/>
      <c r="C158" s="11"/>
      <c r="D158" s="11"/>
      <c r="E158" s="11"/>
      <c r="F158" s="11"/>
      <c r="G158" s="11"/>
      <c r="H158" s="11"/>
      <c r="I158" s="12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12"/>
    </row>
    <row r="159" spans="1:24" ht="15.75">
      <c r="A159" s="110" t="s">
        <v>120</v>
      </c>
      <c r="B159" s="101" t="s">
        <v>235</v>
      </c>
      <c r="C159" s="5">
        <v>5</v>
      </c>
      <c r="D159" s="5">
        <v>1</v>
      </c>
      <c r="E159" s="5">
        <v>3</v>
      </c>
      <c r="F159" s="5">
        <v>0</v>
      </c>
      <c r="G159" s="5">
        <v>0</v>
      </c>
      <c r="H159" s="5">
        <v>0</v>
      </c>
      <c r="I159" s="6">
        <v>0</v>
      </c>
      <c r="J159" s="68">
        <v>32.563</v>
      </c>
      <c r="K159" s="68">
        <v>32.705</v>
      </c>
      <c r="L159" s="48">
        <v>0.486</v>
      </c>
      <c r="M159" s="48">
        <v>0.2</v>
      </c>
      <c r="N159" s="68">
        <v>0.101</v>
      </c>
      <c r="O159" s="48">
        <v>0.038</v>
      </c>
      <c r="P159" s="48">
        <v>0.041</v>
      </c>
      <c r="Q159" s="48">
        <v>0.015</v>
      </c>
      <c r="R159" s="48">
        <v>0.198</v>
      </c>
      <c r="S159" s="68">
        <v>0.024</v>
      </c>
      <c r="T159" s="48">
        <v>0.001</v>
      </c>
      <c r="U159" s="48">
        <v>-0.014</v>
      </c>
      <c r="V159" s="48">
        <v>-0.006</v>
      </c>
      <c r="W159" s="48">
        <v>34.392</v>
      </c>
      <c r="X159" s="48">
        <v>100.746</v>
      </c>
    </row>
    <row r="160" spans="1:24" ht="15.75">
      <c r="A160" s="110" t="s">
        <v>120</v>
      </c>
      <c r="B160" s="101" t="s">
        <v>236</v>
      </c>
      <c r="C160" s="5">
        <v>5</v>
      </c>
      <c r="D160" s="5">
        <v>1</v>
      </c>
      <c r="E160" s="5">
        <v>3</v>
      </c>
      <c r="F160" s="5">
        <v>0</v>
      </c>
      <c r="G160" s="5">
        <v>0</v>
      </c>
      <c r="H160" s="5">
        <v>0</v>
      </c>
      <c r="I160" s="6">
        <v>0</v>
      </c>
      <c r="J160" s="48">
        <v>31.515</v>
      </c>
      <c r="K160" s="48">
        <v>34.978</v>
      </c>
      <c r="L160" s="48">
        <v>0.458</v>
      </c>
      <c r="M160" s="48">
        <v>0.203</v>
      </c>
      <c r="N160" s="48">
        <v>0.015</v>
      </c>
      <c r="O160" s="48">
        <v>0.025</v>
      </c>
      <c r="P160" s="48">
        <v>0.029</v>
      </c>
      <c r="Q160" s="48">
        <v>0.012</v>
      </c>
      <c r="R160" s="48">
        <v>0.191</v>
      </c>
      <c r="S160" s="48">
        <v>0</v>
      </c>
      <c r="T160" s="48">
        <v>0.006</v>
      </c>
      <c r="U160" s="48">
        <v>-0.004</v>
      </c>
      <c r="V160" s="48">
        <v>-0.001</v>
      </c>
      <c r="W160" s="48">
        <v>35.089</v>
      </c>
      <c r="X160" s="48">
        <v>102.516</v>
      </c>
    </row>
    <row r="161" spans="1:24" ht="15.75">
      <c r="A161" s="110" t="s">
        <v>120</v>
      </c>
      <c r="B161" s="101" t="s">
        <v>237</v>
      </c>
      <c r="C161" s="5">
        <v>5</v>
      </c>
      <c r="D161" s="5">
        <v>1</v>
      </c>
      <c r="E161" s="5">
        <v>3</v>
      </c>
      <c r="F161" s="5">
        <v>0</v>
      </c>
      <c r="G161" s="5">
        <v>0</v>
      </c>
      <c r="H161" s="5">
        <v>0</v>
      </c>
      <c r="I161" s="6">
        <v>0</v>
      </c>
      <c r="J161" s="48">
        <v>31.606</v>
      </c>
      <c r="K161" s="48">
        <v>34.844</v>
      </c>
      <c r="L161" s="48">
        <v>0.426</v>
      </c>
      <c r="M161" s="48">
        <v>0.249</v>
      </c>
      <c r="N161" s="48">
        <v>0.032</v>
      </c>
      <c r="O161" s="48">
        <v>0.03</v>
      </c>
      <c r="P161" s="48">
        <v>0.007</v>
      </c>
      <c r="Q161" s="48">
        <v>0.056</v>
      </c>
      <c r="R161" s="48">
        <v>0.186</v>
      </c>
      <c r="S161" s="48">
        <v>0.013</v>
      </c>
      <c r="T161" s="48">
        <v>-0.008</v>
      </c>
      <c r="U161" s="48">
        <v>-0.034</v>
      </c>
      <c r="V161" s="48">
        <v>-0.008</v>
      </c>
      <c r="W161" s="48">
        <v>35.373</v>
      </c>
      <c r="X161" s="48">
        <v>102.771</v>
      </c>
    </row>
    <row r="162" spans="1:24" ht="15.75">
      <c r="A162" s="110" t="s">
        <v>120</v>
      </c>
      <c r="B162" s="101" t="s">
        <v>238</v>
      </c>
      <c r="C162" s="5">
        <v>5</v>
      </c>
      <c r="D162" s="5">
        <v>1</v>
      </c>
      <c r="E162" s="5">
        <v>3</v>
      </c>
      <c r="F162" s="5">
        <v>0</v>
      </c>
      <c r="G162" s="5">
        <v>0</v>
      </c>
      <c r="H162" s="5">
        <v>0</v>
      </c>
      <c r="I162" s="6">
        <v>0</v>
      </c>
      <c r="J162" s="48">
        <v>31.408</v>
      </c>
      <c r="K162" s="48">
        <v>35.028</v>
      </c>
      <c r="L162" s="48">
        <v>0.431</v>
      </c>
      <c r="M162" s="48">
        <v>0.267</v>
      </c>
      <c r="N162" s="48">
        <v>0.026</v>
      </c>
      <c r="O162" s="48">
        <v>0.032</v>
      </c>
      <c r="P162" s="48">
        <v>0.03</v>
      </c>
      <c r="Q162" s="48">
        <v>0.006</v>
      </c>
      <c r="R162" s="48">
        <v>0.182</v>
      </c>
      <c r="S162" s="48">
        <v>0.006</v>
      </c>
      <c r="T162" s="48">
        <v>0.017</v>
      </c>
      <c r="U162" s="48">
        <v>-0.002</v>
      </c>
      <c r="V162" s="48">
        <v>-0.01</v>
      </c>
      <c r="W162" s="68">
        <v>27.708</v>
      </c>
      <c r="X162" s="68">
        <v>95.129</v>
      </c>
    </row>
    <row r="163" spans="1:24" ht="15.75">
      <c r="A163" s="110" t="s">
        <v>120</v>
      </c>
      <c r="B163" s="101" t="s">
        <v>239</v>
      </c>
      <c r="C163" s="5">
        <v>5</v>
      </c>
      <c r="D163" s="5">
        <v>1</v>
      </c>
      <c r="E163" s="5">
        <v>3</v>
      </c>
      <c r="F163" s="5">
        <v>0</v>
      </c>
      <c r="G163" s="5">
        <v>0</v>
      </c>
      <c r="H163" s="5">
        <v>0</v>
      </c>
      <c r="I163" s="6">
        <v>0</v>
      </c>
      <c r="J163" s="48">
        <v>31.688</v>
      </c>
      <c r="K163" s="48">
        <v>34.811</v>
      </c>
      <c r="L163" s="48">
        <v>0.378</v>
      </c>
      <c r="M163" s="48">
        <v>0.248</v>
      </c>
      <c r="N163" s="48">
        <v>0.021</v>
      </c>
      <c r="O163" s="48">
        <v>0.034</v>
      </c>
      <c r="P163" s="48">
        <v>0.028</v>
      </c>
      <c r="Q163" s="48">
        <v>0.041</v>
      </c>
      <c r="R163" s="48">
        <v>0.175</v>
      </c>
      <c r="S163" s="48">
        <v>-0.001</v>
      </c>
      <c r="T163" s="48">
        <v>-0.018</v>
      </c>
      <c r="U163" s="48">
        <v>0.031</v>
      </c>
      <c r="V163" s="48">
        <v>0.008</v>
      </c>
      <c r="W163" s="48">
        <v>34.973</v>
      </c>
      <c r="X163" s="48">
        <v>102.415</v>
      </c>
    </row>
    <row r="164" spans="1:24" ht="15.75">
      <c r="A164" s="110" t="s">
        <v>120</v>
      </c>
      <c r="B164" s="101" t="s">
        <v>240</v>
      </c>
      <c r="C164" s="5">
        <v>5</v>
      </c>
      <c r="D164" s="5">
        <v>1</v>
      </c>
      <c r="E164" s="5">
        <v>3</v>
      </c>
      <c r="F164" s="5">
        <v>0</v>
      </c>
      <c r="G164" s="5">
        <v>0</v>
      </c>
      <c r="H164" s="5">
        <v>0</v>
      </c>
      <c r="I164" s="6">
        <v>0</v>
      </c>
      <c r="J164" s="48">
        <v>31.789</v>
      </c>
      <c r="K164" s="48">
        <v>35.038</v>
      </c>
      <c r="L164" s="48">
        <v>0.418</v>
      </c>
      <c r="M164" s="48">
        <v>0.255</v>
      </c>
      <c r="N164" s="48">
        <v>0.027</v>
      </c>
      <c r="O164" s="48">
        <v>0.023</v>
      </c>
      <c r="P164" s="48">
        <v>0.024</v>
      </c>
      <c r="Q164" s="48">
        <v>0.013</v>
      </c>
      <c r="R164" s="48">
        <v>0.18</v>
      </c>
      <c r="S164" s="48">
        <v>0.009</v>
      </c>
      <c r="T164" s="48">
        <v>0.007</v>
      </c>
      <c r="U164" s="48">
        <v>-0.03</v>
      </c>
      <c r="V164" s="48">
        <v>-0.004</v>
      </c>
      <c r="W164" s="48">
        <v>35.113</v>
      </c>
      <c r="X164" s="48">
        <v>102.861</v>
      </c>
    </row>
    <row r="165" spans="1:24" ht="15.75">
      <c r="A165" s="110" t="s">
        <v>120</v>
      </c>
      <c r="B165" s="101" t="s">
        <v>241</v>
      </c>
      <c r="C165" s="5">
        <v>5</v>
      </c>
      <c r="D165" s="5">
        <v>1</v>
      </c>
      <c r="E165" s="5">
        <v>3</v>
      </c>
      <c r="F165" s="5">
        <v>0</v>
      </c>
      <c r="G165" s="5">
        <v>0</v>
      </c>
      <c r="H165" s="5">
        <v>0</v>
      </c>
      <c r="I165" s="6">
        <v>0</v>
      </c>
      <c r="J165" s="48">
        <v>31.635</v>
      </c>
      <c r="K165" s="48">
        <v>34.832</v>
      </c>
      <c r="L165" s="48">
        <v>0.394</v>
      </c>
      <c r="M165" s="48">
        <v>0.249</v>
      </c>
      <c r="N165" s="48">
        <v>0.026</v>
      </c>
      <c r="O165" s="48">
        <v>0.036</v>
      </c>
      <c r="P165" s="48">
        <v>0.013</v>
      </c>
      <c r="Q165" s="48">
        <v>0.026</v>
      </c>
      <c r="R165" s="48">
        <v>0.169</v>
      </c>
      <c r="S165" s="48">
        <v>0.01</v>
      </c>
      <c r="T165" s="48">
        <v>0.02</v>
      </c>
      <c r="U165" s="48">
        <v>0.006</v>
      </c>
      <c r="V165" s="48">
        <v>0.004</v>
      </c>
      <c r="W165" s="48">
        <v>36.204</v>
      </c>
      <c r="X165" s="48">
        <v>103.625</v>
      </c>
    </row>
    <row r="166" spans="1:24" ht="15.75">
      <c r="A166" s="110" t="s">
        <v>120</v>
      </c>
      <c r="B166" s="101" t="s">
        <v>242</v>
      </c>
      <c r="C166" s="5">
        <v>5</v>
      </c>
      <c r="D166" s="5">
        <v>1</v>
      </c>
      <c r="E166" s="5">
        <v>3</v>
      </c>
      <c r="F166" s="5">
        <v>0</v>
      </c>
      <c r="G166" s="5">
        <v>0</v>
      </c>
      <c r="H166" s="5">
        <v>0</v>
      </c>
      <c r="I166" s="6">
        <v>0</v>
      </c>
      <c r="J166" s="68">
        <v>32.276</v>
      </c>
      <c r="K166" s="48">
        <v>34.552</v>
      </c>
      <c r="L166" s="48">
        <v>0.426</v>
      </c>
      <c r="M166" s="48">
        <v>0.269</v>
      </c>
      <c r="N166" s="48">
        <v>0.025</v>
      </c>
      <c r="O166" s="48">
        <v>0.037</v>
      </c>
      <c r="P166" s="48">
        <v>0.004</v>
      </c>
      <c r="Q166" s="48">
        <v>0.038</v>
      </c>
      <c r="R166" s="48">
        <v>0.182</v>
      </c>
      <c r="S166" s="48">
        <v>0.008</v>
      </c>
      <c r="T166" s="48">
        <v>0.034</v>
      </c>
      <c r="U166" s="48">
        <v>-0.016</v>
      </c>
      <c r="V166" s="48">
        <v>0.007</v>
      </c>
      <c r="W166" s="48">
        <v>35.887</v>
      </c>
      <c r="X166" s="48">
        <v>103.731</v>
      </c>
    </row>
    <row r="167" spans="1:24" ht="15.75">
      <c r="A167" s="110" t="s">
        <v>120</v>
      </c>
      <c r="B167" s="101" t="s">
        <v>243</v>
      </c>
      <c r="C167" s="5">
        <v>5</v>
      </c>
      <c r="D167" s="5">
        <v>1</v>
      </c>
      <c r="E167" s="5">
        <v>3</v>
      </c>
      <c r="F167" s="5">
        <v>0</v>
      </c>
      <c r="G167" s="5">
        <v>0</v>
      </c>
      <c r="H167" s="5">
        <v>0</v>
      </c>
      <c r="I167" s="6">
        <v>0</v>
      </c>
      <c r="J167" s="48">
        <v>31.865</v>
      </c>
      <c r="K167" s="48">
        <v>34.639</v>
      </c>
      <c r="L167" s="48">
        <v>0.416</v>
      </c>
      <c r="M167" s="48">
        <v>0.253</v>
      </c>
      <c r="N167" s="48">
        <v>0.03</v>
      </c>
      <c r="O167" s="48">
        <v>0.047</v>
      </c>
      <c r="P167" s="48">
        <v>0.005</v>
      </c>
      <c r="Q167" s="48">
        <v>0.021</v>
      </c>
      <c r="R167" s="78">
        <v>0.213</v>
      </c>
      <c r="S167" s="48">
        <v>-0.003</v>
      </c>
      <c r="T167" s="48">
        <v>0.035</v>
      </c>
      <c r="U167" s="48">
        <v>0.022</v>
      </c>
      <c r="V167" s="48">
        <v>0.011</v>
      </c>
      <c r="W167" s="48">
        <v>36.278</v>
      </c>
      <c r="X167" s="48">
        <v>103.831</v>
      </c>
    </row>
    <row r="168" spans="1:24" ht="16.5" thickBot="1">
      <c r="A168" s="111" t="s">
        <v>120</v>
      </c>
      <c r="B168" s="102" t="s">
        <v>244</v>
      </c>
      <c r="C168" s="15">
        <v>5</v>
      </c>
      <c r="D168" s="15">
        <v>1</v>
      </c>
      <c r="E168" s="15">
        <v>3</v>
      </c>
      <c r="F168" s="15">
        <v>0</v>
      </c>
      <c r="G168" s="15">
        <v>0</v>
      </c>
      <c r="H168" s="15">
        <v>0</v>
      </c>
      <c r="I168" s="16">
        <v>0</v>
      </c>
      <c r="J168" s="49">
        <v>31.929</v>
      </c>
      <c r="K168" s="69">
        <v>35.69</v>
      </c>
      <c r="L168" s="49">
        <v>0.443</v>
      </c>
      <c r="M168" s="49">
        <v>0.234</v>
      </c>
      <c r="N168" s="49">
        <v>0.02</v>
      </c>
      <c r="O168" s="49">
        <v>0.04</v>
      </c>
      <c r="P168" s="49">
        <v>-0.002</v>
      </c>
      <c r="Q168" s="49">
        <v>0.007</v>
      </c>
      <c r="R168" s="49">
        <v>0.195</v>
      </c>
      <c r="S168" s="49">
        <v>0.001</v>
      </c>
      <c r="T168" s="49">
        <v>0.022</v>
      </c>
      <c r="U168" s="49">
        <v>0.029</v>
      </c>
      <c r="V168" s="49">
        <v>-0.004</v>
      </c>
      <c r="W168" s="69">
        <v>32.556</v>
      </c>
      <c r="X168" s="49">
        <v>101.159</v>
      </c>
    </row>
    <row r="169" spans="1:24" ht="15.75">
      <c r="A169" s="47" t="s">
        <v>2</v>
      </c>
      <c r="B169" s="20"/>
      <c r="C169" s="21"/>
      <c r="D169" s="21"/>
      <c r="E169" s="108" t="s">
        <v>45</v>
      </c>
      <c r="F169" s="21"/>
      <c r="G169" s="21"/>
      <c r="H169" s="21"/>
      <c r="I169" s="47" t="s">
        <v>2</v>
      </c>
      <c r="J169" s="45">
        <f>AVERAGE(J160:J165,J167,J168)</f>
        <v>31.679375</v>
      </c>
      <c r="K169" s="45">
        <f>AVERAGE(K160:K167)</f>
        <v>34.84025</v>
      </c>
      <c r="L169" s="50">
        <f aca="true" t="shared" si="76" ref="L169:V169">AVERAGE(L159:L168)</f>
        <v>0.4276</v>
      </c>
      <c r="M169" s="45">
        <f t="shared" si="76"/>
        <v>0.24270000000000005</v>
      </c>
      <c r="N169" s="50">
        <f>AVERAGE(N160:N168)</f>
        <v>0.024666666666666663</v>
      </c>
      <c r="O169" s="45">
        <f t="shared" si="76"/>
        <v>0.034199999999999994</v>
      </c>
      <c r="P169" s="45">
        <f t="shared" si="76"/>
        <v>0.017900000000000003</v>
      </c>
      <c r="Q169" s="50">
        <f t="shared" si="76"/>
        <v>0.0235</v>
      </c>
      <c r="R169" s="45">
        <f>AVERAGE(R159:R166,R168)</f>
        <v>0.1842222222222222</v>
      </c>
      <c r="S169" s="50">
        <f>AVERAGE(S160:S168)</f>
        <v>0.0047777777777777775</v>
      </c>
      <c r="T169" s="50">
        <f t="shared" si="76"/>
        <v>0.0116</v>
      </c>
      <c r="U169" s="26">
        <f t="shared" si="76"/>
        <v>-0.0012000000000000001</v>
      </c>
      <c r="V169" s="26">
        <f t="shared" si="76"/>
        <v>-0.00030000000000000024</v>
      </c>
      <c r="W169" s="26">
        <f>AVERAGE(W159:W161,W163:W167)</f>
        <v>35.413625</v>
      </c>
      <c r="X169" s="26">
        <f>AVERAGE(X159:X161,X163:X168)</f>
        <v>102.62833333333333</v>
      </c>
    </row>
    <row r="170" spans="1:24" ht="15.75">
      <c r="A170" s="47" t="s">
        <v>3</v>
      </c>
      <c r="B170" s="20"/>
      <c r="C170" s="21"/>
      <c r="D170" s="21"/>
      <c r="E170" s="108" t="s">
        <v>45</v>
      </c>
      <c r="F170" s="21"/>
      <c r="G170" s="21"/>
      <c r="H170" s="21"/>
      <c r="I170" s="47" t="s">
        <v>3</v>
      </c>
      <c r="J170" s="45">
        <f>STDEV(J160:J165,J167,J168)</f>
        <v>0.17601861711599784</v>
      </c>
      <c r="K170" s="45">
        <f>STDEV(K160:K167)</f>
        <v>0.1764157022489769</v>
      </c>
      <c r="L170" s="50">
        <f aca="true" t="shared" si="77" ref="L170:V170">STDEV(L159:L168)</f>
        <v>0.030558504908163</v>
      </c>
      <c r="M170" s="45">
        <f t="shared" si="77"/>
        <v>0.02385628265724193</v>
      </c>
      <c r="N170" s="50">
        <f>STDEV(N160:N168)</f>
        <v>0.005244044240850785</v>
      </c>
      <c r="O170" s="45">
        <f t="shared" si="77"/>
        <v>0.007114929530376409</v>
      </c>
      <c r="P170" s="45">
        <f t="shared" si="77"/>
        <v>0.014301903525211055</v>
      </c>
      <c r="Q170" s="50">
        <f t="shared" si="77"/>
        <v>0.016594845250525504</v>
      </c>
      <c r="R170" s="45">
        <f>STDEV(R159:R166,R168)</f>
        <v>0.00935117342607036</v>
      </c>
      <c r="S170" s="50">
        <f>STDEV(S160:S168)</f>
        <v>0.00565194165260439</v>
      </c>
      <c r="T170" s="50">
        <f t="shared" si="77"/>
        <v>0.01726396375240763</v>
      </c>
      <c r="U170" s="26">
        <f t="shared" si="77"/>
        <v>0.023179492852279767</v>
      </c>
      <c r="V170" s="26">
        <f t="shared" si="77"/>
        <v>0.007318925239860471</v>
      </c>
      <c r="W170" s="26">
        <f>STDEV(W159:W161,W163:W167)</f>
        <v>0.6580486168535395</v>
      </c>
      <c r="X170" s="26">
        <f>STDEV(X159:X161,X163:X168)</f>
        <v>1.0891718184014858</v>
      </c>
    </row>
    <row r="171" spans="1:24" ht="15.75">
      <c r="A171" s="47" t="s">
        <v>4</v>
      </c>
      <c r="B171" s="20"/>
      <c r="C171" s="21"/>
      <c r="D171" s="21"/>
      <c r="E171" s="108" t="s">
        <v>45</v>
      </c>
      <c r="F171" s="21"/>
      <c r="G171" s="21"/>
      <c r="H171" s="21"/>
      <c r="I171" s="47" t="s">
        <v>4</v>
      </c>
      <c r="J171" s="45">
        <f aca="true" t="shared" si="78" ref="J171:X171">J170*2</f>
        <v>0.3520372342319957</v>
      </c>
      <c r="K171" s="45">
        <f t="shared" si="78"/>
        <v>0.3528314044979538</v>
      </c>
      <c r="L171" s="50">
        <f t="shared" si="78"/>
        <v>0.061117009816326</v>
      </c>
      <c r="M171" s="45">
        <f t="shared" si="78"/>
        <v>0.04771256531448386</v>
      </c>
      <c r="N171" s="50">
        <f t="shared" si="78"/>
        <v>0.01048808848170157</v>
      </c>
      <c r="O171" s="45">
        <f t="shared" si="78"/>
        <v>0.014229859060752819</v>
      </c>
      <c r="P171" s="45">
        <f t="shared" si="78"/>
        <v>0.02860380705042211</v>
      </c>
      <c r="Q171" s="50">
        <f t="shared" si="78"/>
        <v>0.03318969050105101</v>
      </c>
      <c r="R171" s="45">
        <f t="shared" si="78"/>
        <v>0.01870234685214072</v>
      </c>
      <c r="S171" s="50">
        <f t="shared" si="78"/>
        <v>0.01130388330520878</v>
      </c>
      <c r="T171" s="50">
        <f t="shared" si="78"/>
        <v>0.03452792750481526</v>
      </c>
      <c r="U171" s="26">
        <f t="shared" si="78"/>
        <v>0.046358985704559534</v>
      </c>
      <c r="V171" s="26">
        <f t="shared" si="78"/>
        <v>0.014637850479720943</v>
      </c>
      <c r="W171" s="26">
        <f t="shared" si="78"/>
        <v>1.316097233707079</v>
      </c>
      <c r="X171" s="26">
        <f t="shared" si="78"/>
        <v>2.1783436368029716</v>
      </c>
    </row>
    <row r="172" spans="1:24" ht="15.75">
      <c r="A172" s="56" t="s">
        <v>5</v>
      </c>
      <c r="B172" s="20"/>
      <c r="C172" s="21"/>
      <c r="D172" s="21"/>
      <c r="E172" s="108" t="s">
        <v>45</v>
      </c>
      <c r="F172" s="93"/>
      <c r="G172" s="93"/>
      <c r="H172" s="93"/>
      <c r="I172" s="56" t="s">
        <v>5</v>
      </c>
      <c r="J172" s="55">
        <f>MAX(J160:J165,J167,J168)</f>
        <v>31.929</v>
      </c>
      <c r="K172" s="55">
        <f>MAX(K160:K167)</f>
        <v>35.038</v>
      </c>
      <c r="L172" s="55">
        <f aca="true" t="shared" si="79" ref="L172:X172">MAX(L159:L168)</f>
        <v>0.486</v>
      </c>
      <c r="M172" s="55">
        <f t="shared" si="79"/>
        <v>0.269</v>
      </c>
      <c r="N172" s="55">
        <f>MAX(N160:N168)</f>
        <v>0.032</v>
      </c>
      <c r="O172" s="55">
        <f t="shared" si="79"/>
        <v>0.047</v>
      </c>
      <c r="P172" s="55">
        <f t="shared" si="79"/>
        <v>0.041</v>
      </c>
      <c r="Q172" s="55">
        <f t="shared" si="79"/>
        <v>0.056</v>
      </c>
      <c r="R172" s="55">
        <f>MAX(R159:R166,R168)</f>
        <v>0.198</v>
      </c>
      <c r="S172" s="55">
        <f>MAX(S160:S168)</f>
        <v>0.013</v>
      </c>
      <c r="T172" s="55">
        <f t="shared" si="79"/>
        <v>0.035</v>
      </c>
      <c r="U172" s="55">
        <f t="shared" si="79"/>
        <v>0.031</v>
      </c>
      <c r="V172" s="55">
        <f t="shared" si="79"/>
        <v>0.011</v>
      </c>
      <c r="W172" s="55">
        <f t="shared" si="79"/>
        <v>36.278</v>
      </c>
      <c r="X172" s="55">
        <f t="shared" si="79"/>
        <v>103.831</v>
      </c>
    </row>
    <row r="173" spans="1:24" ht="15.75">
      <c r="A173" s="56" t="s">
        <v>6</v>
      </c>
      <c r="B173" s="20"/>
      <c r="C173" s="21"/>
      <c r="D173" s="21"/>
      <c r="E173" s="108" t="s">
        <v>45</v>
      </c>
      <c r="F173" s="93"/>
      <c r="G173" s="93"/>
      <c r="H173" s="93"/>
      <c r="I173" s="56" t="s">
        <v>6</v>
      </c>
      <c r="J173" s="55">
        <f aca="true" t="shared" si="80" ref="J173:X173">J169+J171</f>
        <v>32.03141223423199</v>
      </c>
      <c r="K173" s="55">
        <f t="shared" si="80"/>
        <v>35.19308140449795</v>
      </c>
      <c r="L173" s="55">
        <f t="shared" si="80"/>
        <v>0.488717009816326</v>
      </c>
      <c r="M173" s="55">
        <f t="shared" si="80"/>
        <v>0.2904125653144839</v>
      </c>
      <c r="N173" s="55">
        <f t="shared" si="80"/>
        <v>0.03515475514836823</v>
      </c>
      <c r="O173" s="55">
        <f t="shared" si="80"/>
        <v>0.04842985906075281</v>
      </c>
      <c r="P173" s="55">
        <f t="shared" si="80"/>
        <v>0.04650380705042211</v>
      </c>
      <c r="Q173" s="55">
        <f t="shared" si="80"/>
        <v>0.05668969050105101</v>
      </c>
      <c r="R173" s="55">
        <f t="shared" si="80"/>
        <v>0.20292456907436293</v>
      </c>
      <c r="S173" s="55">
        <f t="shared" si="80"/>
        <v>0.01608166108298656</v>
      </c>
      <c r="T173" s="55">
        <f t="shared" si="80"/>
        <v>0.04612792750481526</v>
      </c>
      <c r="U173" s="55">
        <f t="shared" si="80"/>
        <v>0.045158985704559534</v>
      </c>
      <c r="V173" s="55">
        <f t="shared" si="80"/>
        <v>0.014337850479720943</v>
      </c>
      <c r="W173" s="55">
        <f t="shared" si="80"/>
        <v>36.72972223370708</v>
      </c>
      <c r="X173" s="55">
        <f t="shared" si="80"/>
        <v>104.80667697013631</v>
      </c>
    </row>
    <row r="174" spans="1:24" ht="15.75">
      <c r="A174" s="70" t="s">
        <v>43</v>
      </c>
      <c r="B174" s="20"/>
      <c r="C174" s="21"/>
      <c r="D174" s="21"/>
      <c r="E174" s="108" t="s">
        <v>45</v>
      </c>
      <c r="F174" s="93"/>
      <c r="G174" s="93"/>
      <c r="H174" s="93"/>
      <c r="I174" s="56" t="s">
        <v>43</v>
      </c>
      <c r="J174" s="55">
        <f aca="true" t="shared" si="81" ref="J174:X174">J173-J172</f>
        <v>0.10241223423199486</v>
      </c>
      <c r="K174" s="55">
        <f t="shared" si="81"/>
        <v>0.15508140449795604</v>
      </c>
      <c r="L174" s="55">
        <f t="shared" si="81"/>
        <v>0.0027170098163259992</v>
      </c>
      <c r="M174" s="55">
        <f t="shared" si="81"/>
        <v>0.021412565314483878</v>
      </c>
      <c r="N174" s="55">
        <f t="shared" si="81"/>
        <v>0.0031547551483682296</v>
      </c>
      <c r="O174" s="55">
        <f t="shared" si="81"/>
        <v>0.001429859060752811</v>
      </c>
      <c r="P174" s="55">
        <f t="shared" si="81"/>
        <v>0.00550380705042211</v>
      </c>
      <c r="Q174" s="55">
        <f t="shared" si="81"/>
        <v>0.000689690501051006</v>
      </c>
      <c r="R174" s="55">
        <f t="shared" si="81"/>
        <v>0.004924569074362922</v>
      </c>
      <c r="S174" s="55">
        <f t="shared" si="81"/>
        <v>0.0030816610829865598</v>
      </c>
      <c r="T174" s="55">
        <f t="shared" si="81"/>
        <v>0.011127927504815255</v>
      </c>
      <c r="U174" s="55">
        <f t="shared" si="81"/>
        <v>0.014158985704559535</v>
      </c>
      <c r="V174" s="55">
        <f t="shared" si="81"/>
        <v>0.0033378504797209434</v>
      </c>
      <c r="W174" s="55">
        <f t="shared" si="81"/>
        <v>0.45172223370708053</v>
      </c>
      <c r="X174" s="55">
        <f t="shared" si="81"/>
        <v>0.9756769701363055</v>
      </c>
    </row>
    <row r="175" spans="1:24" ht="15.75">
      <c r="A175" s="53" t="s">
        <v>89</v>
      </c>
      <c r="B175" s="20"/>
      <c r="C175" s="21"/>
      <c r="D175" s="21"/>
      <c r="E175" s="108" t="s">
        <v>45</v>
      </c>
      <c r="F175" s="94"/>
      <c r="G175" s="94"/>
      <c r="H175" s="94"/>
      <c r="I175" s="53" t="s">
        <v>89</v>
      </c>
      <c r="J175" s="50">
        <f aca="true" t="shared" si="82" ref="J175:V175">MIN(J159:J168)</f>
        <v>31.408</v>
      </c>
      <c r="K175" s="50">
        <f>MIN(K160:K167)</f>
        <v>34.552</v>
      </c>
      <c r="L175" s="50">
        <f t="shared" si="82"/>
        <v>0.378</v>
      </c>
      <c r="M175" s="50">
        <f t="shared" si="82"/>
        <v>0.2</v>
      </c>
      <c r="N175" s="50">
        <f t="shared" si="82"/>
        <v>0.015</v>
      </c>
      <c r="O175" s="50">
        <f t="shared" si="82"/>
        <v>0.023</v>
      </c>
      <c r="P175" s="50">
        <f t="shared" si="82"/>
        <v>-0.002</v>
      </c>
      <c r="Q175" s="50">
        <f t="shared" si="82"/>
        <v>0.006</v>
      </c>
      <c r="R175" s="50">
        <f t="shared" si="82"/>
        <v>0.169</v>
      </c>
      <c r="S175" s="50">
        <f t="shared" si="82"/>
        <v>-0.003</v>
      </c>
      <c r="T175" s="50">
        <f t="shared" si="82"/>
        <v>-0.018</v>
      </c>
      <c r="U175" s="50">
        <f t="shared" si="82"/>
        <v>-0.034</v>
      </c>
      <c r="V175" s="50">
        <f t="shared" si="82"/>
        <v>-0.01</v>
      </c>
      <c r="W175" s="50">
        <f>MIN(W159:W161,W163:W167)</f>
        <v>34.392</v>
      </c>
      <c r="X175" s="50">
        <f>MIN(X159:X161,X163:X168)</f>
        <v>100.746</v>
      </c>
    </row>
    <row r="176" spans="1:24" ht="15.75">
      <c r="A176" s="53" t="s">
        <v>7</v>
      </c>
      <c r="B176" s="20"/>
      <c r="C176" s="21"/>
      <c r="D176" s="21"/>
      <c r="E176" s="108" t="s">
        <v>45</v>
      </c>
      <c r="F176" s="94"/>
      <c r="G176" s="94"/>
      <c r="H176" s="94"/>
      <c r="I176" s="53" t="s">
        <v>7</v>
      </c>
      <c r="J176" s="50">
        <f aca="true" t="shared" si="83" ref="J176:X176">J169-J171</f>
        <v>31.327337765768004</v>
      </c>
      <c r="K176" s="50">
        <f>K169-K171</f>
        <v>34.48741859550204</v>
      </c>
      <c r="L176" s="50">
        <f t="shared" si="83"/>
        <v>0.366482990183674</v>
      </c>
      <c r="M176" s="50">
        <f t="shared" si="83"/>
        <v>0.1949874346855162</v>
      </c>
      <c r="N176" s="50">
        <f t="shared" si="83"/>
        <v>0.014178578184965093</v>
      </c>
      <c r="O176" s="50">
        <f t="shared" si="83"/>
        <v>0.019970140939247177</v>
      </c>
      <c r="P176" s="50">
        <f t="shared" si="83"/>
        <v>-0.010703807050422107</v>
      </c>
      <c r="Q176" s="50">
        <f t="shared" si="83"/>
        <v>-0.009689690501051007</v>
      </c>
      <c r="R176" s="50">
        <f t="shared" si="83"/>
        <v>0.16551987537008148</v>
      </c>
      <c r="S176" s="50">
        <f t="shared" si="83"/>
        <v>-0.006526105527431003</v>
      </c>
      <c r="T176" s="50">
        <f t="shared" si="83"/>
        <v>-0.02292792750481526</v>
      </c>
      <c r="U176" s="50">
        <f t="shared" si="83"/>
        <v>-0.047558985704559534</v>
      </c>
      <c r="V176" s="50">
        <f t="shared" si="83"/>
        <v>-0.014937850479720943</v>
      </c>
      <c r="W176" s="50">
        <f t="shared" si="83"/>
        <v>34.09752776629293</v>
      </c>
      <c r="X176" s="50">
        <f t="shared" si="83"/>
        <v>100.44998969653035</v>
      </c>
    </row>
    <row r="177" spans="1:24" ht="15.75">
      <c r="A177" s="71" t="s">
        <v>43</v>
      </c>
      <c r="B177" s="20"/>
      <c r="C177" s="21"/>
      <c r="D177" s="21"/>
      <c r="E177" s="108" t="s">
        <v>45</v>
      </c>
      <c r="F177" s="94"/>
      <c r="G177" s="94"/>
      <c r="H177" s="94"/>
      <c r="I177" s="53" t="s">
        <v>43</v>
      </c>
      <c r="J177" s="50">
        <f aca="true" t="shared" si="84" ref="J177:X177">J175-J176</f>
        <v>0.08066223423199759</v>
      </c>
      <c r="K177" s="50">
        <f t="shared" si="84"/>
        <v>0.06458140449795735</v>
      </c>
      <c r="L177" s="50">
        <f t="shared" si="84"/>
        <v>0.01151700981632603</v>
      </c>
      <c r="M177" s="50">
        <f t="shared" si="84"/>
        <v>0.0050125653144838245</v>
      </c>
      <c r="N177" s="50">
        <f t="shared" si="84"/>
        <v>0.0008214218150349069</v>
      </c>
      <c r="O177" s="50">
        <f t="shared" si="84"/>
        <v>0.0030298590607528222</v>
      </c>
      <c r="P177" s="50">
        <f t="shared" si="84"/>
        <v>0.008703807050422107</v>
      </c>
      <c r="Q177" s="50">
        <f t="shared" si="84"/>
        <v>0.015689690501051005</v>
      </c>
      <c r="R177" s="50">
        <f t="shared" si="84"/>
        <v>0.003480124629918535</v>
      </c>
      <c r="S177" s="50">
        <f t="shared" si="84"/>
        <v>0.0035261055274310033</v>
      </c>
      <c r="T177" s="50">
        <f t="shared" si="84"/>
        <v>0.004927927504815261</v>
      </c>
      <c r="U177" s="50">
        <f t="shared" si="84"/>
        <v>0.013558985704559531</v>
      </c>
      <c r="V177" s="50">
        <f t="shared" si="84"/>
        <v>0.004937850479720942</v>
      </c>
      <c r="W177" s="50">
        <f t="shared" si="84"/>
        <v>0.29447223370707576</v>
      </c>
      <c r="X177" s="50">
        <f t="shared" si="84"/>
        <v>0.2960103034696431</v>
      </c>
    </row>
    <row r="178" spans="1:24" ht="15.75">
      <c r="A178" s="20"/>
      <c r="B178" s="20"/>
      <c r="C178" s="21"/>
      <c r="D178" s="21"/>
      <c r="E178" s="21"/>
      <c r="F178" s="21"/>
      <c r="G178" s="21"/>
      <c r="H178" s="21"/>
      <c r="I178" s="22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5.75">
      <c r="A179" s="110" t="s">
        <v>119</v>
      </c>
      <c r="B179" s="101" t="s">
        <v>245</v>
      </c>
      <c r="C179" s="5">
        <v>76</v>
      </c>
      <c r="D179" s="5">
        <v>1</v>
      </c>
      <c r="E179" s="5">
        <v>3</v>
      </c>
      <c r="F179" s="5">
        <v>0</v>
      </c>
      <c r="G179" s="5">
        <v>0</v>
      </c>
      <c r="H179" s="5">
        <v>0</v>
      </c>
      <c r="I179" s="5">
        <v>0</v>
      </c>
      <c r="J179" s="48">
        <v>30.568</v>
      </c>
      <c r="K179" s="68">
        <v>31.74</v>
      </c>
      <c r="L179" s="48">
        <v>5.654</v>
      </c>
      <c r="M179" s="48">
        <v>0.006</v>
      </c>
      <c r="N179" s="48">
        <v>0.006</v>
      </c>
      <c r="O179" s="48">
        <v>-0.002</v>
      </c>
      <c r="P179" s="48">
        <v>-0.013</v>
      </c>
      <c r="Q179" s="48">
        <v>0.087</v>
      </c>
      <c r="R179" s="48">
        <v>0.041</v>
      </c>
      <c r="S179" s="48">
        <v>0.009</v>
      </c>
      <c r="T179" s="48">
        <v>0.329</v>
      </c>
      <c r="U179" s="48">
        <v>0.005</v>
      </c>
      <c r="V179" s="48">
        <v>-0.01</v>
      </c>
      <c r="W179" s="48">
        <v>35.091</v>
      </c>
      <c r="X179" s="48">
        <v>103.511</v>
      </c>
    </row>
    <row r="180" spans="1:24" ht="15.75">
      <c r="A180" s="110" t="s">
        <v>119</v>
      </c>
      <c r="B180" s="101" t="s">
        <v>246</v>
      </c>
      <c r="C180" s="5">
        <v>76</v>
      </c>
      <c r="D180" s="5">
        <v>1</v>
      </c>
      <c r="E180" s="5">
        <v>3</v>
      </c>
      <c r="F180" s="5">
        <v>0</v>
      </c>
      <c r="G180" s="5">
        <v>0</v>
      </c>
      <c r="H180" s="5">
        <v>0</v>
      </c>
      <c r="I180" s="5">
        <v>0</v>
      </c>
      <c r="J180" s="48">
        <v>31.368</v>
      </c>
      <c r="K180" s="48">
        <v>29.849</v>
      </c>
      <c r="L180" s="48">
        <v>5.74</v>
      </c>
      <c r="M180" s="48">
        <v>0.007</v>
      </c>
      <c r="N180" s="48">
        <v>0.03</v>
      </c>
      <c r="O180" s="78">
        <v>0.014</v>
      </c>
      <c r="P180" s="48">
        <v>0.002</v>
      </c>
      <c r="Q180" s="48">
        <v>0.076</v>
      </c>
      <c r="R180" s="48">
        <v>0.071</v>
      </c>
      <c r="S180" s="48">
        <v>0.017</v>
      </c>
      <c r="T180" s="48">
        <v>0.388</v>
      </c>
      <c r="U180" s="48">
        <v>0.069</v>
      </c>
      <c r="V180" s="48">
        <v>0.012</v>
      </c>
      <c r="W180" s="48">
        <v>35.981</v>
      </c>
      <c r="X180" s="48">
        <v>103.623</v>
      </c>
    </row>
    <row r="181" spans="1:24" ht="15.75">
      <c r="A181" s="110" t="s">
        <v>119</v>
      </c>
      <c r="B181" s="101" t="s">
        <v>247</v>
      </c>
      <c r="C181" s="5">
        <v>76</v>
      </c>
      <c r="D181" s="5">
        <v>1</v>
      </c>
      <c r="E181" s="5">
        <v>3</v>
      </c>
      <c r="F181" s="5">
        <v>0</v>
      </c>
      <c r="G181" s="5">
        <v>0</v>
      </c>
      <c r="H181" s="5">
        <v>0</v>
      </c>
      <c r="I181" s="5">
        <v>0</v>
      </c>
      <c r="J181" s="48">
        <v>31.985</v>
      </c>
      <c r="K181" s="48">
        <v>28.28</v>
      </c>
      <c r="L181" s="48">
        <v>5.222</v>
      </c>
      <c r="M181" s="48">
        <v>0.009</v>
      </c>
      <c r="N181" s="48">
        <v>0.099</v>
      </c>
      <c r="O181" s="48">
        <v>0</v>
      </c>
      <c r="P181" s="48">
        <v>-0.005</v>
      </c>
      <c r="Q181" s="48">
        <v>0.081</v>
      </c>
      <c r="R181" s="48">
        <v>0.083</v>
      </c>
      <c r="S181" s="48">
        <v>0.013</v>
      </c>
      <c r="T181" s="48">
        <v>0.358</v>
      </c>
      <c r="U181" s="48">
        <v>0.084</v>
      </c>
      <c r="V181" s="48">
        <v>0.006</v>
      </c>
      <c r="W181" s="48">
        <v>36.184</v>
      </c>
      <c r="X181" s="48">
        <v>102.399</v>
      </c>
    </row>
    <row r="182" spans="1:24" ht="15.75">
      <c r="A182" s="110" t="s">
        <v>119</v>
      </c>
      <c r="B182" s="101" t="s">
        <v>248</v>
      </c>
      <c r="C182" s="5">
        <v>76</v>
      </c>
      <c r="D182" s="5">
        <v>1</v>
      </c>
      <c r="E182" s="5">
        <v>3</v>
      </c>
      <c r="F182" s="5">
        <v>0</v>
      </c>
      <c r="G182" s="5">
        <v>0</v>
      </c>
      <c r="H182" s="5">
        <v>0</v>
      </c>
      <c r="I182" s="5">
        <v>0</v>
      </c>
      <c r="J182" s="48">
        <v>32.101</v>
      </c>
      <c r="K182" s="48">
        <v>29.19</v>
      </c>
      <c r="L182" s="48">
        <v>5</v>
      </c>
      <c r="M182" s="48">
        <v>0.005</v>
      </c>
      <c r="N182" s="48">
        <v>0.053</v>
      </c>
      <c r="O182" s="48">
        <v>-0.002</v>
      </c>
      <c r="P182" s="48">
        <v>-0.007</v>
      </c>
      <c r="Q182" s="48">
        <v>0.081</v>
      </c>
      <c r="R182" s="48">
        <v>0.053</v>
      </c>
      <c r="S182" s="48">
        <v>0.017</v>
      </c>
      <c r="T182" s="48">
        <v>0.354</v>
      </c>
      <c r="U182" s="48">
        <v>0.058</v>
      </c>
      <c r="V182" s="48">
        <v>-0.007</v>
      </c>
      <c r="W182" s="48">
        <v>35.199</v>
      </c>
      <c r="X182" s="48">
        <v>102.097</v>
      </c>
    </row>
    <row r="183" spans="1:24" ht="15.75">
      <c r="A183" s="110" t="s">
        <v>119</v>
      </c>
      <c r="B183" s="101" t="s">
        <v>249</v>
      </c>
      <c r="C183" s="5">
        <v>76</v>
      </c>
      <c r="D183" s="5">
        <v>1</v>
      </c>
      <c r="E183" s="5">
        <v>3</v>
      </c>
      <c r="F183" s="5">
        <v>0</v>
      </c>
      <c r="G183" s="5">
        <v>0</v>
      </c>
      <c r="H183" s="5">
        <v>0</v>
      </c>
      <c r="I183" s="5">
        <v>0</v>
      </c>
      <c r="J183" s="48">
        <v>31.168</v>
      </c>
      <c r="K183" s="48">
        <v>29.224</v>
      </c>
      <c r="L183" s="48">
        <v>5.609</v>
      </c>
      <c r="M183" s="48">
        <v>0.007</v>
      </c>
      <c r="N183" s="48">
        <v>0.036</v>
      </c>
      <c r="O183" s="48">
        <v>-0.009</v>
      </c>
      <c r="P183" s="48">
        <v>-0.002</v>
      </c>
      <c r="Q183" s="48">
        <v>0.054</v>
      </c>
      <c r="R183" s="48">
        <v>0.059</v>
      </c>
      <c r="S183" s="48">
        <v>0.016</v>
      </c>
      <c r="T183" s="48">
        <v>0.375</v>
      </c>
      <c r="U183" s="48">
        <v>0.054</v>
      </c>
      <c r="V183" s="48">
        <v>0.021</v>
      </c>
      <c r="W183" s="48">
        <v>35.166</v>
      </c>
      <c r="X183" s="48">
        <v>101.779</v>
      </c>
    </row>
    <row r="184" spans="1:24" ht="15.75">
      <c r="A184" s="110" t="s">
        <v>119</v>
      </c>
      <c r="B184" s="101" t="s">
        <v>250</v>
      </c>
      <c r="C184" s="5">
        <v>76</v>
      </c>
      <c r="D184" s="5">
        <v>1</v>
      </c>
      <c r="E184" s="5">
        <v>3</v>
      </c>
      <c r="F184" s="5">
        <v>0</v>
      </c>
      <c r="G184" s="5">
        <v>0</v>
      </c>
      <c r="H184" s="5">
        <v>0</v>
      </c>
      <c r="I184" s="5">
        <v>0</v>
      </c>
      <c r="J184" s="48">
        <v>31.209</v>
      </c>
      <c r="K184" s="48">
        <v>29.713</v>
      </c>
      <c r="L184" s="48">
        <v>5.991</v>
      </c>
      <c r="M184" s="48">
        <v>0.014</v>
      </c>
      <c r="N184" s="48">
        <v>0.072</v>
      </c>
      <c r="O184" s="48">
        <v>-0.016</v>
      </c>
      <c r="P184" s="48">
        <v>-0.004</v>
      </c>
      <c r="Q184" s="48">
        <v>0.085</v>
      </c>
      <c r="R184" s="48">
        <v>0.032</v>
      </c>
      <c r="S184" s="48">
        <v>0.013</v>
      </c>
      <c r="T184" s="48">
        <v>0.324</v>
      </c>
      <c r="U184" s="48">
        <v>0.033</v>
      </c>
      <c r="V184" s="48">
        <v>-0.008</v>
      </c>
      <c r="W184" s="48">
        <v>35.633</v>
      </c>
      <c r="X184" s="48">
        <v>103.09</v>
      </c>
    </row>
    <row r="185" spans="1:24" ht="15.75">
      <c r="A185" s="110" t="s">
        <v>119</v>
      </c>
      <c r="B185" s="101" t="s">
        <v>251</v>
      </c>
      <c r="C185" s="5">
        <v>76</v>
      </c>
      <c r="D185" s="5">
        <v>1</v>
      </c>
      <c r="E185" s="5">
        <v>3</v>
      </c>
      <c r="F185" s="5">
        <v>0</v>
      </c>
      <c r="G185" s="5">
        <v>0</v>
      </c>
      <c r="H185" s="5">
        <v>0</v>
      </c>
      <c r="I185" s="5">
        <v>0</v>
      </c>
      <c r="J185" s="48">
        <v>30.692</v>
      </c>
      <c r="K185" s="48">
        <v>30.636</v>
      </c>
      <c r="L185" s="48">
        <v>5.828</v>
      </c>
      <c r="M185" s="48">
        <v>-0.001</v>
      </c>
      <c r="N185" s="48">
        <v>0.007</v>
      </c>
      <c r="O185" s="48">
        <v>-0.007</v>
      </c>
      <c r="P185" s="48">
        <v>0.005</v>
      </c>
      <c r="Q185" s="48">
        <v>0.075</v>
      </c>
      <c r="R185" s="48">
        <v>0.075</v>
      </c>
      <c r="S185" s="48">
        <v>0.009</v>
      </c>
      <c r="T185" s="48">
        <v>0.361</v>
      </c>
      <c r="U185" s="48">
        <v>0.104</v>
      </c>
      <c r="V185" s="48">
        <v>0.013</v>
      </c>
      <c r="W185" s="48">
        <v>35.116</v>
      </c>
      <c r="X185" s="48">
        <v>102.915</v>
      </c>
    </row>
    <row r="186" spans="1:24" ht="15.75">
      <c r="A186" s="110" t="s">
        <v>119</v>
      </c>
      <c r="B186" s="101" t="s">
        <v>127</v>
      </c>
      <c r="C186" s="5">
        <v>76</v>
      </c>
      <c r="D186" s="5">
        <v>1</v>
      </c>
      <c r="E186" s="5">
        <v>3</v>
      </c>
      <c r="F186" s="5">
        <v>0</v>
      </c>
      <c r="G186" s="5">
        <v>0</v>
      </c>
      <c r="H186" s="5">
        <v>0</v>
      </c>
      <c r="I186" s="5">
        <v>0</v>
      </c>
      <c r="J186" s="48">
        <v>32.469</v>
      </c>
      <c r="K186" s="48">
        <v>28.637</v>
      </c>
      <c r="L186" s="48">
        <v>5.467</v>
      </c>
      <c r="M186" s="48">
        <v>0.005</v>
      </c>
      <c r="N186" s="48">
        <v>0.046</v>
      </c>
      <c r="O186" s="48">
        <v>0.002</v>
      </c>
      <c r="P186" s="48">
        <v>-0.013</v>
      </c>
      <c r="Q186" s="48">
        <v>0.104</v>
      </c>
      <c r="R186" s="48">
        <v>0.058</v>
      </c>
      <c r="S186" s="48">
        <v>0.015</v>
      </c>
      <c r="T186" s="48">
        <v>0.407</v>
      </c>
      <c r="U186" s="48">
        <v>0.063</v>
      </c>
      <c r="V186" s="48">
        <v>-0.016</v>
      </c>
      <c r="W186" s="48">
        <v>35.326</v>
      </c>
      <c r="X186" s="48">
        <v>102.568</v>
      </c>
    </row>
    <row r="187" spans="1:24" ht="15.75">
      <c r="A187" s="110" t="s">
        <v>119</v>
      </c>
      <c r="B187" s="101" t="s">
        <v>128</v>
      </c>
      <c r="C187" s="5">
        <v>76</v>
      </c>
      <c r="D187" s="5">
        <v>1</v>
      </c>
      <c r="E187" s="5">
        <v>3</v>
      </c>
      <c r="F187" s="5">
        <v>0</v>
      </c>
      <c r="G187" s="5">
        <v>0</v>
      </c>
      <c r="H187" s="5">
        <v>0</v>
      </c>
      <c r="I187" s="5">
        <v>0</v>
      </c>
      <c r="J187" s="48">
        <v>32.247</v>
      </c>
      <c r="K187" s="48">
        <v>28.667</v>
      </c>
      <c r="L187" s="48">
        <v>5.548</v>
      </c>
      <c r="M187" s="68">
        <v>-0.008</v>
      </c>
      <c r="N187" s="48">
        <v>0.044</v>
      </c>
      <c r="O187" s="48">
        <v>-0.001</v>
      </c>
      <c r="P187" s="48">
        <v>0.008</v>
      </c>
      <c r="Q187" s="48">
        <v>0.096</v>
      </c>
      <c r="R187" s="48">
        <v>0.081</v>
      </c>
      <c r="S187" s="48">
        <v>0.015</v>
      </c>
      <c r="T187" s="48">
        <v>0.312</v>
      </c>
      <c r="U187" s="48">
        <v>0.044</v>
      </c>
      <c r="V187" s="48">
        <v>-0.011</v>
      </c>
      <c r="W187" s="48">
        <v>36.306</v>
      </c>
      <c r="X187" s="48">
        <v>103.349</v>
      </c>
    </row>
    <row r="188" spans="1:24" ht="16.5" thickBot="1">
      <c r="A188" s="111" t="s">
        <v>119</v>
      </c>
      <c r="B188" s="102" t="s">
        <v>129</v>
      </c>
      <c r="C188" s="15">
        <v>76</v>
      </c>
      <c r="D188" s="15">
        <v>1</v>
      </c>
      <c r="E188" s="15">
        <v>3</v>
      </c>
      <c r="F188" s="15">
        <v>0</v>
      </c>
      <c r="G188" s="15">
        <v>0</v>
      </c>
      <c r="H188" s="15">
        <v>0</v>
      </c>
      <c r="I188" s="15">
        <v>0</v>
      </c>
      <c r="J188" s="49">
        <v>31.522</v>
      </c>
      <c r="K188" s="49">
        <v>29.975</v>
      </c>
      <c r="L188" s="49">
        <v>5.752</v>
      </c>
      <c r="M188" s="49">
        <v>0.002</v>
      </c>
      <c r="N188" s="49">
        <v>0.012</v>
      </c>
      <c r="O188" s="49">
        <v>-0.011</v>
      </c>
      <c r="P188" s="49">
        <v>-0.013</v>
      </c>
      <c r="Q188" s="49">
        <v>0.044</v>
      </c>
      <c r="R188" s="49">
        <v>0.09</v>
      </c>
      <c r="S188" s="69">
        <v>-0.003</v>
      </c>
      <c r="T188" s="49">
        <v>0.277</v>
      </c>
      <c r="U188" s="49">
        <v>0.076</v>
      </c>
      <c r="V188" s="49">
        <v>-0.008</v>
      </c>
      <c r="W188" s="49">
        <v>36.665</v>
      </c>
      <c r="X188" s="49">
        <v>104.38</v>
      </c>
    </row>
    <row r="189" spans="1:24" ht="15.75">
      <c r="A189" s="47" t="s">
        <v>2</v>
      </c>
      <c r="B189" s="20"/>
      <c r="C189" s="21"/>
      <c r="D189" s="21"/>
      <c r="E189" s="108" t="s">
        <v>45</v>
      </c>
      <c r="F189" s="21"/>
      <c r="G189" s="21"/>
      <c r="H189" s="21"/>
      <c r="I189" s="47" t="s">
        <v>2</v>
      </c>
      <c r="J189" s="26">
        <f aca="true" t="shared" si="85" ref="J189:X189">AVERAGE(J179:J188)</f>
        <v>31.5329</v>
      </c>
      <c r="K189" s="50">
        <f>AVERAGE(K180:K188)</f>
        <v>29.352333333333334</v>
      </c>
      <c r="L189" s="45">
        <f t="shared" si="85"/>
        <v>5.581100000000001</v>
      </c>
      <c r="M189" s="50">
        <f>AVERAGE(M179:M186,M188)</f>
        <v>0.006</v>
      </c>
      <c r="N189" s="26">
        <f t="shared" si="85"/>
        <v>0.040499999999999994</v>
      </c>
      <c r="O189" s="26">
        <f>AVERAGE(O179,O181:O188)</f>
        <v>-0.005111111111111111</v>
      </c>
      <c r="P189" s="26">
        <f t="shared" si="85"/>
        <v>-0.0042</v>
      </c>
      <c r="Q189" s="45">
        <f t="shared" si="85"/>
        <v>0.07830000000000001</v>
      </c>
      <c r="R189" s="50">
        <f t="shared" si="85"/>
        <v>0.0643</v>
      </c>
      <c r="S189" s="26">
        <f>AVERAGE(S179:S187)</f>
        <v>0.013777777777777778</v>
      </c>
      <c r="T189" s="45">
        <f t="shared" si="85"/>
        <v>0.3485</v>
      </c>
      <c r="U189" s="50">
        <f t="shared" si="85"/>
        <v>0.059</v>
      </c>
      <c r="V189" s="45">
        <f t="shared" si="85"/>
        <v>-0.0007999999999999997</v>
      </c>
      <c r="W189" s="26">
        <f t="shared" si="85"/>
        <v>35.666700000000006</v>
      </c>
      <c r="X189" s="26">
        <f t="shared" si="85"/>
        <v>102.9711</v>
      </c>
    </row>
    <row r="190" spans="1:24" ht="15.75">
      <c r="A190" s="47" t="s">
        <v>3</v>
      </c>
      <c r="B190" s="20"/>
      <c r="C190" s="21"/>
      <c r="D190" s="21"/>
      <c r="E190" s="108" t="s">
        <v>45</v>
      </c>
      <c r="F190" s="21"/>
      <c r="G190" s="21"/>
      <c r="H190" s="21"/>
      <c r="I190" s="47" t="s">
        <v>3</v>
      </c>
      <c r="J190" s="26">
        <f>STDEV(J179:J188)</f>
        <v>0.6512272943365387</v>
      </c>
      <c r="K190" s="50">
        <f>STDEV(K180:K188)</f>
        <v>0.7571637867727163</v>
      </c>
      <c r="L190" s="45">
        <f aca="true" t="shared" si="86" ref="L190:X190">STDEV(L179:L188)</f>
        <v>0.29255026158859526</v>
      </c>
      <c r="M190" s="50">
        <f>STDEV(M179:M186,M188)</f>
        <v>0.00421307488658818</v>
      </c>
      <c r="N190" s="26">
        <f t="shared" si="86"/>
        <v>0.029568188611712044</v>
      </c>
      <c r="O190" s="26">
        <f>STDEV(O179,O181:O188)</f>
        <v>0.005967504596656052</v>
      </c>
      <c r="P190" s="26">
        <f t="shared" si="86"/>
        <v>0.007583608053631933</v>
      </c>
      <c r="Q190" s="45">
        <f t="shared" si="86"/>
        <v>0.017926082796987295</v>
      </c>
      <c r="R190" s="50">
        <f t="shared" si="86"/>
        <v>0.018944656238633666</v>
      </c>
      <c r="S190" s="26">
        <f>STDEV(S179:S187)</f>
        <v>0.003073181485764296</v>
      </c>
      <c r="T190" s="45">
        <f t="shared" si="86"/>
        <v>0.03856668107173484</v>
      </c>
      <c r="U190" s="50">
        <f t="shared" si="86"/>
        <v>0.02768473305712816</v>
      </c>
      <c r="V190" s="45">
        <f t="shared" si="86"/>
        <v>0.012638565319423456</v>
      </c>
      <c r="W190" s="26">
        <f t="shared" si="86"/>
        <v>0.5766809343129002</v>
      </c>
      <c r="X190" s="26">
        <f t="shared" si="86"/>
        <v>0.7843255347395275</v>
      </c>
    </row>
    <row r="191" spans="1:24" ht="15.75">
      <c r="A191" s="47" t="s">
        <v>4</v>
      </c>
      <c r="B191" s="20"/>
      <c r="C191" s="21"/>
      <c r="D191" s="21"/>
      <c r="E191" s="108" t="s">
        <v>45</v>
      </c>
      <c r="F191" s="21"/>
      <c r="G191" s="21"/>
      <c r="H191" s="21"/>
      <c r="I191" s="47" t="s">
        <v>4</v>
      </c>
      <c r="J191" s="26">
        <f aca="true" t="shared" si="87" ref="J191:X191">J190*2</f>
        <v>1.3024545886730774</v>
      </c>
      <c r="K191" s="50">
        <f t="shared" si="87"/>
        <v>1.5143275735454327</v>
      </c>
      <c r="L191" s="45">
        <f t="shared" si="87"/>
        <v>0.5851005231771905</v>
      </c>
      <c r="M191" s="50">
        <f t="shared" si="87"/>
        <v>0.00842614977317636</v>
      </c>
      <c r="N191" s="26">
        <f t="shared" si="87"/>
        <v>0.05913637722342409</v>
      </c>
      <c r="O191" s="26">
        <f t="shared" si="87"/>
        <v>0.011935009193312104</v>
      </c>
      <c r="P191" s="26">
        <f t="shared" si="87"/>
        <v>0.015167216107263865</v>
      </c>
      <c r="Q191" s="45">
        <f t="shared" si="87"/>
        <v>0.03585216559397459</v>
      </c>
      <c r="R191" s="50">
        <f t="shared" si="87"/>
        <v>0.03788931247726733</v>
      </c>
      <c r="S191" s="26">
        <f t="shared" si="87"/>
        <v>0.006146362971528592</v>
      </c>
      <c r="T191" s="45">
        <f t="shared" si="87"/>
        <v>0.07713336214346968</v>
      </c>
      <c r="U191" s="50">
        <f t="shared" si="87"/>
        <v>0.05536946611425632</v>
      </c>
      <c r="V191" s="45">
        <f t="shared" si="87"/>
        <v>0.02527713063884691</v>
      </c>
      <c r="W191" s="26">
        <f t="shared" si="87"/>
        <v>1.1533618686258005</v>
      </c>
      <c r="X191" s="26">
        <f t="shared" si="87"/>
        <v>1.568651069479055</v>
      </c>
    </row>
    <row r="192" spans="1:24" ht="15.75">
      <c r="A192" s="56" t="s">
        <v>5</v>
      </c>
      <c r="B192" s="20"/>
      <c r="C192" s="21"/>
      <c r="D192" s="21"/>
      <c r="E192" s="108" t="s">
        <v>45</v>
      </c>
      <c r="F192" s="93"/>
      <c r="G192" s="93"/>
      <c r="H192" s="93"/>
      <c r="I192" s="56" t="s">
        <v>5</v>
      </c>
      <c r="J192" s="55">
        <f aca="true" t="shared" si="88" ref="J192:X192">MAX(J179:J188)</f>
        <v>32.469</v>
      </c>
      <c r="K192" s="55">
        <f>MAX(K180:K188)</f>
        <v>30.636</v>
      </c>
      <c r="L192" s="55">
        <f t="shared" si="88"/>
        <v>5.991</v>
      </c>
      <c r="M192" s="55">
        <f t="shared" si="88"/>
        <v>0.014</v>
      </c>
      <c r="N192" s="55">
        <f t="shared" si="88"/>
        <v>0.099</v>
      </c>
      <c r="O192" s="55">
        <f>MAX(O179,O181:O188)</f>
        <v>0.002</v>
      </c>
      <c r="P192" s="55">
        <f t="shared" si="88"/>
        <v>0.008</v>
      </c>
      <c r="Q192" s="55">
        <f t="shared" si="88"/>
        <v>0.104</v>
      </c>
      <c r="R192" s="55">
        <f t="shared" si="88"/>
        <v>0.09</v>
      </c>
      <c r="S192" s="55">
        <f t="shared" si="88"/>
        <v>0.017</v>
      </c>
      <c r="T192" s="55">
        <f t="shared" si="88"/>
        <v>0.407</v>
      </c>
      <c r="U192" s="55">
        <f t="shared" si="88"/>
        <v>0.104</v>
      </c>
      <c r="V192" s="55">
        <f t="shared" si="88"/>
        <v>0.021</v>
      </c>
      <c r="W192" s="55">
        <f t="shared" si="88"/>
        <v>36.665</v>
      </c>
      <c r="X192" s="55">
        <f t="shared" si="88"/>
        <v>104.38</v>
      </c>
    </row>
    <row r="193" spans="1:24" ht="15.75">
      <c r="A193" s="56" t="s">
        <v>6</v>
      </c>
      <c r="B193" s="20"/>
      <c r="C193" s="21"/>
      <c r="D193" s="21"/>
      <c r="E193" s="108" t="s">
        <v>45</v>
      </c>
      <c r="F193" s="93"/>
      <c r="G193" s="93"/>
      <c r="H193" s="93"/>
      <c r="I193" s="56" t="s">
        <v>6</v>
      </c>
      <c r="J193" s="55">
        <f aca="true" t="shared" si="89" ref="J193:X193">J189+J191</f>
        <v>32.83535458867308</v>
      </c>
      <c r="K193" s="55">
        <f t="shared" si="89"/>
        <v>30.866660906878767</v>
      </c>
      <c r="L193" s="55">
        <f t="shared" si="89"/>
        <v>6.166200523177191</v>
      </c>
      <c r="M193" s="55">
        <f t="shared" si="89"/>
        <v>0.01442614977317636</v>
      </c>
      <c r="N193" s="55">
        <f t="shared" si="89"/>
        <v>0.09963637722342408</v>
      </c>
      <c r="O193" s="55">
        <f t="shared" si="89"/>
        <v>0.006823898082200993</v>
      </c>
      <c r="P193" s="55">
        <f t="shared" si="89"/>
        <v>0.010967216107263866</v>
      </c>
      <c r="Q193" s="55">
        <f t="shared" si="89"/>
        <v>0.11415216559397459</v>
      </c>
      <c r="R193" s="55">
        <f t="shared" si="89"/>
        <v>0.10218931247726733</v>
      </c>
      <c r="S193" s="55">
        <f t="shared" si="89"/>
        <v>0.01992414074930637</v>
      </c>
      <c r="T193" s="55">
        <f t="shared" si="89"/>
        <v>0.42563336214346964</v>
      </c>
      <c r="U193" s="55">
        <f t="shared" si="89"/>
        <v>0.11436946611425632</v>
      </c>
      <c r="V193" s="55">
        <f t="shared" si="89"/>
        <v>0.024477130638846913</v>
      </c>
      <c r="W193" s="55">
        <f t="shared" si="89"/>
        <v>36.82006186862581</v>
      </c>
      <c r="X193" s="55">
        <f t="shared" si="89"/>
        <v>104.53975106947907</v>
      </c>
    </row>
    <row r="194" spans="1:24" ht="15.75">
      <c r="A194" s="70" t="s">
        <v>43</v>
      </c>
      <c r="B194" s="20"/>
      <c r="C194" s="21"/>
      <c r="D194" s="21"/>
      <c r="E194" s="108" t="s">
        <v>45</v>
      </c>
      <c r="F194" s="93"/>
      <c r="G194" s="93"/>
      <c r="H194" s="93"/>
      <c r="I194" s="56" t="s">
        <v>43</v>
      </c>
      <c r="J194" s="55">
        <f aca="true" t="shared" si="90" ref="J194:X194">J193-J192</f>
        <v>0.3663545886730759</v>
      </c>
      <c r="K194" s="55">
        <f t="shared" si="90"/>
        <v>0.23066090687876795</v>
      </c>
      <c r="L194" s="55">
        <f t="shared" si="90"/>
        <v>0.1752005231771916</v>
      </c>
      <c r="M194" s="55">
        <f t="shared" si="90"/>
        <v>0.0004261497731763604</v>
      </c>
      <c r="N194" s="55">
        <f t="shared" si="90"/>
        <v>0.0006363772234240783</v>
      </c>
      <c r="O194" s="55">
        <f t="shared" si="90"/>
        <v>0.004823898082200993</v>
      </c>
      <c r="P194" s="55">
        <f t="shared" si="90"/>
        <v>0.002967216107263866</v>
      </c>
      <c r="Q194" s="55">
        <f t="shared" si="90"/>
        <v>0.010152165593974596</v>
      </c>
      <c r="R194" s="55">
        <f t="shared" si="90"/>
        <v>0.01218931247726733</v>
      </c>
      <c r="S194" s="55">
        <f t="shared" si="90"/>
        <v>0.002924140749306369</v>
      </c>
      <c r="T194" s="55">
        <f t="shared" si="90"/>
        <v>0.018633362143469667</v>
      </c>
      <c r="U194" s="55">
        <f t="shared" si="90"/>
        <v>0.01036946611425632</v>
      </c>
      <c r="V194" s="55">
        <f t="shared" si="90"/>
        <v>0.0034771306388469113</v>
      </c>
      <c r="W194" s="55">
        <f t="shared" si="90"/>
        <v>0.15506186862580762</v>
      </c>
      <c r="X194" s="55">
        <f t="shared" si="90"/>
        <v>0.15975106947907136</v>
      </c>
    </row>
    <row r="195" spans="1:24" ht="15.75">
      <c r="A195" s="53" t="s">
        <v>89</v>
      </c>
      <c r="B195" s="20"/>
      <c r="C195" s="21"/>
      <c r="D195" s="21"/>
      <c r="E195" s="108" t="s">
        <v>45</v>
      </c>
      <c r="F195" s="94"/>
      <c r="G195" s="94"/>
      <c r="H195" s="94"/>
      <c r="I195" s="53" t="s">
        <v>89</v>
      </c>
      <c r="J195" s="50">
        <f aca="true" t="shared" si="91" ref="J195:X195">MIN(J179:J188)</f>
        <v>30.568</v>
      </c>
      <c r="K195" s="50">
        <f t="shared" si="91"/>
        <v>28.28</v>
      </c>
      <c r="L195" s="50">
        <f t="shared" si="91"/>
        <v>5</v>
      </c>
      <c r="M195" s="50">
        <f>MIN(M179:M186,M188)</f>
        <v>-0.001</v>
      </c>
      <c r="N195" s="50">
        <f t="shared" si="91"/>
        <v>0.006</v>
      </c>
      <c r="O195" s="50">
        <f t="shared" si="91"/>
        <v>-0.016</v>
      </c>
      <c r="P195" s="50">
        <f t="shared" si="91"/>
        <v>-0.013</v>
      </c>
      <c r="Q195" s="50">
        <f t="shared" si="91"/>
        <v>0.044</v>
      </c>
      <c r="R195" s="50">
        <f t="shared" si="91"/>
        <v>0.032</v>
      </c>
      <c r="S195" s="50">
        <f>MIN(S179:S187)</f>
        <v>0.009</v>
      </c>
      <c r="T195" s="50">
        <f t="shared" si="91"/>
        <v>0.277</v>
      </c>
      <c r="U195" s="50">
        <f t="shared" si="91"/>
        <v>0.005</v>
      </c>
      <c r="V195" s="50">
        <f t="shared" si="91"/>
        <v>-0.016</v>
      </c>
      <c r="W195" s="50">
        <f t="shared" si="91"/>
        <v>35.091</v>
      </c>
      <c r="X195" s="50">
        <f t="shared" si="91"/>
        <v>101.779</v>
      </c>
    </row>
    <row r="196" spans="1:24" ht="15.75">
      <c r="A196" s="53" t="s">
        <v>7</v>
      </c>
      <c r="B196" s="20"/>
      <c r="C196" s="21"/>
      <c r="D196" s="21"/>
      <c r="E196" s="108" t="s">
        <v>45</v>
      </c>
      <c r="F196" s="94"/>
      <c r="G196" s="94"/>
      <c r="H196" s="94"/>
      <c r="I196" s="53" t="s">
        <v>7</v>
      </c>
      <c r="J196" s="50">
        <f aca="true" t="shared" si="92" ref="J196:X196">J189-J191</f>
        <v>30.230445411326926</v>
      </c>
      <c r="K196" s="50">
        <f t="shared" si="92"/>
        <v>27.8380057597879</v>
      </c>
      <c r="L196" s="50">
        <f t="shared" si="92"/>
        <v>4.995999476822811</v>
      </c>
      <c r="M196" s="50">
        <f t="shared" si="92"/>
        <v>-0.0024261497731763604</v>
      </c>
      <c r="N196" s="50">
        <f t="shared" si="92"/>
        <v>-0.018636377223424094</v>
      </c>
      <c r="O196" s="50">
        <f t="shared" si="92"/>
        <v>-0.017046120304423214</v>
      </c>
      <c r="P196" s="50">
        <f t="shared" si="92"/>
        <v>-0.019367216107263864</v>
      </c>
      <c r="Q196" s="50">
        <f t="shared" si="92"/>
        <v>0.04244783440602542</v>
      </c>
      <c r="R196" s="50">
        <f t="shared" si="92"/>
        <v>0.026410687522732665</v>
      </c>
      <c r="S196" s="50">
        <f t="shared" si="92"/>
        <v>0.007631414806249186</v>
      </c>
      <c r="T196" s="50">
        <f t="shared" si="92"/>
        <v>0.2713666378565303</v>
      </c>
      <c r="U196" s="50">
        <f t="shared" si="92"/>
        <v>0.003630533885743678</v>
      </c>
      <c r="V196" s="50">
        <f t="shared" si="92"/>
        <v>-0.02607713063884691</v>
      </c>
      <c r="W196" s="50">
        <f t="shared" si="92"/>
        <v>34.513338131374205</v>
      </c>
      <c r="X196" s="50">
        <f t="shared" si="92"/>
        <v>101.40244893052095</v>
      </c>
    </row>
    <row r="197" spans="1:24" ht="15.75">
      <c r="A197" s="71" t="s">
        <v>43</v>
      </c>
      <c r="B197" s="20"/>
      <c r="C197" s="21"/>
      <c r="D197" s="21"/>
      <c r="E197" s="108" t="s">
        <v>45</v>
      </c>
      <c r="F197" s="94"/>
      <c r="G197" s="94"/>
      <c r="H197" s="94"/>
      <c r="I197" s="53" t="s">
        <v>43</v>
      </c>
      <c r="J197" s="50">
        <f aca="true" t="shared" si="93" ref="J197:X197">J195-J196</f>
        <v>0.33755458867307553</v>
      </c>
      <c r="K197" s="50">
        <f t="shared" si="93"/>
        <v>0.4419942402121002</v>
      </c>
      <c r="L197" s="50">
        <f t="shared" si="93"/>
        <v>0.00400052317718913</v>
      </c>
      <c r="M197" s="50">
        <f t="shared" si="93"/>
        <v>0.0014261497731763604</v>
      </c>
      <c r="N197" s="50">
        <f t="shared" si="93"/>
        <v>0.024636377223424093</v>
      </c>
      <c r="O197" s="50">
        <f t="shared" si="93"/>
        <v>0.0010461203044232134</v>
      </c>
      <c r="P197" s="50">
        <f t="shared" si="93"/>
        <v>0.006367216107263865</v>
      </c>
      <c r="Q197" s="50">
        <f t="shared" si="93"/>
        <v>0.001552165593974579</v>
      </c>
      <c r="R197" s="50">
        <f t="shared" si="93"/>
        <v>0.005589312477267336</v>
      </c>
      <c r="S197" s="50">
        <f t="shared" si="93"/>
        <v>0.0013685851937508134</v>
      </c>
      <c r="T197" s="50">
        <f t="shared" si="93"/>
        <v>0.005633362143469711</v>
      </c>
      <c r="U197" s="50">
        <f t="shared" si="93"/>
        <v>0.001369466114256322</v>
      </c>
      <c r="V197" s="50">
        <f t="shared" si="93"/>
        <v>0.01007713063884691</v>
      </c>
      <c r="W197" s="50">
        <f t="shared" si="93"/>
        <v>0.5776618686257962</v>
      </c>
      <c r="X197" s="50">
        <f t="shared" si="93"/>
        <v>0.37655106947904926</v>
      </c>
    </row>
    <row r="198" spans="1:24" ht="15.75">
      <c r="A198" s="20"/>
      <c r="B198" s="20"/>
      <c r="C198" s="21"/>
      <c r="D198" s="21"/>
      <c r="E198" s="21"/>
      <c r="F198" s="21"/>
      <c r="G198" s="21"/>
      <c r="H198" s="21"/>
      <c r="I198" s="21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5.75">
      <c r="A199" s="110" t="s">
        <v>121</v>
      </c>
      <c r="B199" s="101" t="s">
        <v>150</v>
      </c>
      <c r="C199" s="5">
        <v>41</v>
      </c>
      <c r="D199" s="5">
        <v>1</v>
      </c>
      <c r="E199" s="5">
        <v>3</v>
      </c>
      <c r="F199" s="5">
        <v>0</v>
      </c>
      <c r="G199" s="5">
        <v>0</v>
      </c>
      <c r="H199" s="5">
        <v>0</v>
      </c>
      <c r="I199" s="6">
        <v>0</v>
      </c>
      <c r="J199" s="48">
        <v>32.327</v>
      </c>
      <c r="K199" s="48">
        <v>32.809</v>
      </c>
      <c r="L199" s="48">
        <v>1.044</v>
      </c>
      <c r="M199" s="48">
        <v>0.193</v>
      </c>
      <c r="N199" s="48">
        <v>0.068</v>
      </c>
      <c r="O199" s="48">
        <v>0.022</v>
      </c>
      <c r="P199" s="48">
        <v>-0.008</v>
      </c>
      <c r="Q199" s="48">
        <v>0.006</v>
      </c>
      <c r="R199" s="48">
        <v>0.127</v>
      </c>
      <c r="S199" s="48">
        <v>0.04</v>
      </c>
      <c r="T199" s="48">
        <v>0.059</v>
      </c>
      <c r="U199" s="48">
        <v>0.05</v>
      </c>
      <c r="V199" s="48">
        <v>0.009</v>
      </c>
      <c r="W199" s="48">
        <v>34.927</v>
      </c>
      <c r="X199" s="48">
        <v>101.675</v>
      </c>
    </row>
    <row r="200" spans="1:24" ht="15.75">
      <c r="A200" s="110" t="s">
        <v>121</v>
      </c>
      <c r="B200" s="101" t="s">
        <v>151</v>
      </c>
      <c r="C200" s="5">
        <v>41</v>
      </c>
      <c r="D200" s="5">
        <v>1</v>
      </c>
      <c r="E200" s="5">
        <v>3</v>
      </c>
      <c r="F200" s="5">
        <v>0</v>
      </c>
      <c r="G200" s="5">
        <v>0</v>
      </c>
      <c r="H200" s="5">
        <v>0</v>
      </c>
      <c r="I200" s="6">
        <v>0</v>
      </c>
      <c r="J200" s="48">
        <v>29.204</v>
      </c>
      <c r="K200" s="48">
        <v>37.787</v>
      </c>
      <c r="L200" s="48">
        <v>1.185</v>
      </c>
      <c r="M200" s="48">
        <v>0.244</v>
      </c>
      <c r="N200" s="48">
        <v>0.008</v>
      </c>
      <c r="O200" s="48">
        <v>0.012</v>
      </c>
      <c r="P200" s="48">
        <v>0.008</v>
      </c>
      <c r="Q200" s="48">
        <v>0.031</v>
      </c>
      <c r="R200" s="48">
        <v>0.114</v>
      </c>
      <c r="S200" s="48">
        <v>0</v>
      </c>
      <c r="T200" s="48">
        <v>0.042</v>
      </c>
      <c r="U200" s="48">
        <v>0.014</v>
      </c>
      <c r="V200" s="48">
        <v>-0.014</v>
      </c>
      <c r="W200" s="48">
        <v>34.453</v>
      </c>
      <c r="X200" s="48">
        <v>103.089</v>
      </c>
    </row>
    <row r="201" spans="1:24" ht="15.75">
      <c r="A201" s="110" t="s">
        <v>121</v>
      </c>
      <c r="B201" s="101" t="s">
        <v>152</v>
      </c>
      <c r="C201" s="5">
        <v>41</v>
      </c>
      <c r="D201" s="5">
        <v>1</v>
      </c>
      <c r="E201" s="5">
        <v>3</v>
      </c>
      <c r="F201" s="5">
        <v>0</v>
      </c>
      <c r="G201" s="5">
        <v>0</v>
      </c>
      <c r="H201" s="5">
        <v>0</v>
      </c>
      <c r="I201" s="6">
        <v>0</v>
      </c>
      <c r="J201" s="48">
        <v>29.342</v>
      </c>
      <c r="K201" s="48">
        <v>37.679</v>
      </c>
      <c r="L201" s="48">
        <v>1.137</v>
      </c>
      <c r="M201" s="48">
        <v>0.217</v>
      </c>
      <c r="N201" s="48">
        <v>0.008</v>
      </c>
      <c r="O201" s="48">
        <v>0.005</v>
      </c>
      <c r="P201" s="48">
        <v>0.01</v>
      </c>
      <c r="Q201" s="48">
        <v>0.033</v>
      </c>
      <c r="R201" s="48">
        <v>0.115</v>
      </c>
      <c r="S201" s="48">
        <v>0.006</v>
      </c>
      <c r="T201" s="48">
        <v>0.048</v>
      </c>
      <c r="U201" s="48">
        <v>-0.038</v>
      </c>
      <c r="V201" s="48">
        <v>-0.011</v>
      </c>
      <c r="W201" s="48">
        <v>34.703</v>
      </c>
      <c r="X201" s="48">
        <v>103.255</v>
      </c>
    </row>
    <row r="202" spans="1:24" ht="15.75">
      <c r="A202" s="110" t="s">
        <v>121</v>
      </c>
      <c r="B202" s="101" t="s">
        <v>153</v>
      </c>
      <c r="C202" s="5">
        <v>41</v>
      </c>
      <c r="D202" s="5">
        <v>1</v>
      </c>
      <c r="E202" s="5">
        <v>3</v>
      </c>
      <c r="F202" s="5">
        <v>0</v>
      </c>
      <c r="G202" s="5">
        <v>0</v>
      </c>
      <c r="H202" s="5">
        <v>0</v>
      </c>
      <c r="I202" s="6">
        <v>0</v>
      </c>
      <c r="J202" s="48">
        <v>32.709</v>
      </c>
      <c r="K202" s="48">
        <v>31.078</v>
      </c>
      <c r="L202" s="48">
        <v>1.09</v>
      </c>
      <c r="M202" s="48">
        <v>0.2</v>
      </c>
      <c r="N202" s="48">
        <v>0.17</v>
      </c>
      <c r="O202" s="78">
        <v>0.045</v>
      </c>
      <c r="P202" s="48">
        <v>-0.004</v>
      </c>
      <c r="Q202" s="48">
        <v>0.026</v>
      </c>
      <c r="R202" s="48">
        <v>0.129</v>
      </c>
      <c r="S202" s="48">
        <v>0.033</v>
      </c>
      <c r="T202" s="48">
        <v>0.101</v>
      </c>
      <c r="U202" s="48">
        <v>0.001</v>
      </c>
      <c r="V202" s="48">
        <v>-0.004</v>
      </c>
      <c r="W202" s="48">
        <v>36.767</v>
      </c>
      <c r="X202" s="48">
        <v>102.339</v>
      </c>
    </row>
    <row r="203" spans="1:24" ht="15.75">
      <c r="A203" s="110" t="s">
        <v>121</v>
      </c>
      <c r="B203" s="101" t="s">
        <v>154</v>
      </c>
      <c r="C203" s="5">
        <v>41</v>
      </c>
      <c r="D203" s="5">
        <v>1</v>
      </c>
      <c r="E203" s="5">
        <v>3</v>
      </c>
      <c r="F203" s="5">
        <v>0</v>
      </c>
      <c r="G203" s="5">
        <v>0</v>
      </c>
      <c r="H203" s="5">
        <v>0</v>
      </c>
      <c r="I203" s="6">
        <v>0</v>
      </c>
      <c r="J203" s="48">
        <v>28.849</v>
      </c>
      <c r="K203" s="48">
        <v>37.615</v>
      </c>
      <c r="L203" s="48">
        <v>1.152</v>
      </c>
      <c r="M203" s="48">
        <v>0.197</v>
      </c>
      <c r="N203" s="48">
        <v>0.009</v>
      </c>
      <c r="O203" s="48">
        <v>0.002</v>
      </c>
      <c r="P203" s="48">
        <v>0.006</v>
      </c>
      <c r="Q203" s="48">
        <v>0.001</v>
      </c>
      <c r="R203" s="48">
        <v>0.098</v>
      </c>
      <c r="S203" s="48">
        <v>0.017</v>
      </c>
      <c r="T203" s="48">
        <v>0.066</v>
      </c>
      <c r="U203" s="48">
        <v>0.04</v>
      </c>
      <c r="V203" s="48">
        <v>0.013</v>
      </c>
      <c r="W203" s="48">
        <v>34.335</v>
      </c>
      <c r="X203" s="48">
        <v>102.4</v>
      </c>
    </row>
    <row r="204" spans="1:24" ht="15.75">
      <c r="A204" s="110" t="s">
        <v>121</v>
      </c>
      <c r="B204" s="101" t="s">
        <v>155</v>
      </c>
      <c r="C204" s="5">
        <v>41</v>
      </c>
      <c r="D204" s="5">
        <v>1</v>
      </c>
      <c r="E204" s="5">
        <v>3</v>
      </c>
      <c r="F204" s="5">
        <v>0</v>
      </c>
      <c r="G204" s="5">
        <v>0</v>
      </c>
      <c r="H204" s="5">
        <v>0</v>
      </c>
      <c r="I204" s="6">
        <v>0</v>
      </c>
      <c r="J204" s="48">
        <v>32.008</v>
      </c>
      <c r="K204" s="48">
        <v>32.243</v>
      </c>
      <c r="L204" s="48">
        <v>1.045</v>
      </c>
      <c r="M204" s="48">
        <v>0.194</v>
      </c>
      <c r="N204" s="48">
        <v>0.085</v>
      </c>
      <c r="O204" s="48">
        <v>0.028</v>
      </c>
      <c r="P204" s="48">
        <v>0.007</v>
      </c>
      <c r="Q204" s="48">
        <v>0.009</v>
      </c>
      <c r="R204" s="48">
        <v>0.109</v>
      </c>
      <c r="S204" s="48">
        <v>0.039</v>
      </c>
      <c r="T204" s="48">
        <v>0.008</v>
      </c>
      <c r="U204" s="48">
        <v>0.013</v>
      </c>
      <c r="V204" s="48">
        <v>0.005</v>
      </c>
      <c r="W204" s="48">
        <v>36.391</v>
      </c>
      <c r="X204" s="48">
        <v>102.184</v>
      </c>
    </row>
    <row r="205" spans="1:24" ht="15.75">
      <c r="A205" s="110" t="s">
        <v>121</v>
      </c>
      <c r="B205" s="101" t="s">
        <v>156</v>
      </c>
      <c r="C205" s="5">
        <v>41</v>
      </c>
      <c r="D205" s="5">
        <v>1</v>
      </c>
      <c r="E205" s="5">
        <v>3</v>
      </c>
      <c r="F205" s="5">
        <v>0</v>
      </c>
      <c r="G205" s="5">
        <v>0</v>
      </c>
      <c r="H205" s="5">
        <v>0</v>
      </c>
      <c r="I205" s="6">
        <v>0</v>
      </c>
      <c r="J205" s="48">
        <v>28.589</v>
      </c>
      <c r="K205" s="48">
        <v>37.992</v>
      </c>
      <c r="L205" s="48">
        <v>1.113</v>
      </c>
      <c r="M205" s="48">
        <v>0.238</v>
      </c>
      <c r="N205" s="48">
        <v>0.003</v>
      </c>
      <c r="O205" s="48">
        <v>0.009</v>
      </c>
      <c r="P205" s="48">
        <v>-0.001</v>
      </c>
      <c r="Q205" s="48">
        <v>-0.012</v>
      </c>
      <c r="R205" s="48">
        <v>0.096</v>
      </c>
      <c r="S205" s="48">
        <v>0.007</v>
      </c>
      <c r="T205" s="48">
        <v>0.092</v>
      </c>
      <c r="U205" s="48">
        <v>-0.011</v>
      </c>
      <c r="V205" s="48">
        <v>0.005</v>
      </c>
      <c r="W205" s="48">
        <v>34.258</v>
      </c>
      <c r="X205" s="48">
        <v>102.378</v>
      </c>
    </row>
    <row r="206" spans="1:24" ht="15.75">
      <c r="A206" s="110" t="s">
        <v>121</v>
      </c>
      <c r="B206" s="101" t="s">
        <v>157</v>
      </c>
      <c r="C206" s="5">
        <v>41</v>
      </c>
      <c r="D206" s="5">
        <v>1</v>
      </c>
      <c r="E206" s="5">
        <v>3</v>
      </c>
      <c r="F206" s="5">
        <v>0</v>
      </c>
      <c r="G206" s="5">
        <v>0</v>
      </c>
      <c r="H206" s="5">
        <v>0</v>
      </c>
      <c r="I206" s="6">
        <v>0</v>
      </c>
      <c r="J206" s="48">
        <v>33.577</v>
      </c>
      <c r="K206" s="48">
        <v>30.79</v>
      </c>
      <c r="L206" s="48">
        <v>1.014</v>
      </c>
      <c r="M206" s="48">
        <v>0.168</v>
      </c>
      <c r="N206" s="48">
        <v>0.123</v>
      </c>
      <c r="O206" s="48">
        <v>0.014</v>
      </c>
      <c r="P206" s="48">
        <v>0.005</v>
      </c>
      <c r="Q206" s="48">
        <v>-0.001</v>
      </c>
      <c r="R206" s="48">
        <v>0.142</v>
      </c>
      <c r="S206" s="48">
        <v>0.041</v>
      </c>
      <c r="T206" s="48">
        <v>0.103</v>
      </c>
      <c r="U206" s="48">
        <v>-0.001</v>
      </c>
      <c r="V206" s="48">
        <v>-0.003</v>
      </c>
      <c r="W206" s="48">
        <v>36.215</v>
      </c>
      <c r="X206" s="48">
        <v>102.189</v>
      </c>
    </row>
    <row r="207" spans="1:24" ht="15.75">
      <c r="A207" s="110" t="s">
        <v>121</v>
      </c>
      <c r="B207" s="101" t="s">
        <v>158</v>
      </c>
      <c r="C207" s="5">
        <v>41</v>
      </c>
      <c r="D207" s="5">
        <v>1</v>
      </c>
      <c r="E207" s="5">
        <v>3</v>
      </c>
      <c r="F207" s="5">
        <v>0</v>
      </c>
      <c r="G207" s="5">
        <v>0</v>
      </c>
      <c r="H207" s="5">
        <v>0</v>
      </c>
      <c r="I207" s="6">
        <v>0</v>
      </c>
      <c r="J207" s="48">
        <v>30.486</v>
      </c>
      <c r="K207" s="48">
        <v>35.305</v>
      </c>
      <c r="L207" s="48">
        <v>1.061</v>
      </c>
      <c r="M207" s="48">
        <v>0.216</v>
      </c>
      <c r="N207" s="48">
        <v>0.037</v>
      </c>
      <c r="O207" s="48">
        <v>0.014</v>
      </c>
      <c r="P207" s="48">
        <v>-0.001</v>
      </c>
      <c r="Q207" s="48">
        <v>-0.011</v>
      </c>
      <c r="R207" s="48">
        <v>0.114</v>
      </c>
      <c r="S207" s="48">
        <v>0.026</v>
      </c>
      <c r="T207" s="48">
        <v>0.086</v>
      </c>
      <c r="U207" s="48">
        <v>0.026</v>
      </c>
      <c r="V207" s="48">
        <v>-0.007</v>
      </c>
      <c r="W207" s="48">
        <v>35.858</v>
      </c>
      <c r="X207" s="48">
        <v>103.207</v>
      </c>
    </row>
    <row r="208" spans="1:24" ht="16.5" thickBot="1">
      <c r="A208" s="111" t="s">
        <v>121</v>
      </c>
      <c r="B208" s="102" t="s">
        <v>159</v>
      </c>
      <c r="C208" s="15">
        <v>41</v>
      </c>
      <c r="D208" s="15">
        <v>1</v>
      </c>
      <c r="E208" s="15">
        <v>3</v>
      </c>
      <c r="F208" s="15">
        <v>0</v>
      </c>
      <c r="G208" s="15">
        <v>0</v>
      </c>
      <c r="H208" s="15">
        <v>0</v>
      </c>
      <c r="I208" s="16">
        <v>0</v>
      </c>
      <c r="J208" s="49">
        <v>34.91</v>
      </c>
      <c r="K208" s="49">
        <v>27.223</v>
      </c>
      <c r="L208" s="69">
        <v>0.911</v>
      </c>
      <c r="M208" s="49">
        <v>0.166</v>
      </c>
      <c r="N208" s="69">
        <v>0.344</v>
      </c>
      <c r="O208" s="79">
        <v>0.097</v>
      </c>
      <c r="P208" s="49">
        <v>0.013</v>
      </c>
      <c r="Q208" s="49">
        <v>0.012</v>
      </c>
      <c r="R208" s="49">
        <v>0.151</v>
      </c>
      <c r="S208" s="49">
        <v>0.042</v>
      </c>
      <c r="T208" s="49">
        <v>0.057</v>
      </c>
      <c r="U208" s="49">
        <v>0.004</v>
      </c>
      <c r="V208" s="49">
        <v>-0.003</v>
      </c>
      <c r="W208" s="49">
        <v>36.445</v>
      </c>
      <c r="X208" s="69">
        <v>100.372</v>
      </c>
    </row>
    <row r="209" spans="1:24" ht="15.75">
      <c r="A209" s="47" t="s">
        <v>2</v>
      </c>
      <c r="B209" s="14"/>
      <c r="C209" s="5"/>
      <c r="D209" s="5"/>
      <c r="E209" s="108" t="s">
        <v>45</v>
      </c>
      <c r="F209" s="21"/>
      <c r="G209" s="21"/>
      <c r="H209" s="21"/>
      <c r="I209" s="47" t="s">
        <v>2</v>
      </c>
      <c r="J209" s="50">
        <f aca="true" t="shared" si="94" ref="J209:W209">AVERAGE(J199:J208)</f>
        <v>31.2001</v>
      </c>
      <c r="K209" s="26">
        <f t="shared" si="94"/>
        <v>34.0521</v>
      </c>
      <c r="L209" s="26">
        <f>AVERAGE(L199:L207)</f>
        <v>1.0934444444444444</v>
      </c>
      <c r="M209" s="26">
        <f t="shared" si="94"/>
        <v>0.20329999999999998</v>
      </c>
      <c r="N209" s="45">
        <f>AVERAGE(N199:N207)</f>
        <v>0.05677777777777778</v>
      </c>
      <c r="O209" s="50">
        <f>AVERAGE(O199:O201,O203:O207)</f>
        <v>0.01325</v>
      </c>
      <c r="P209" s="50">
        <f t="shared" si="94"/>
        <v>0.0034999999999999996</v>
      </c>
      <c r="Q209" s="26">
        <f t="shared" si="94"/>
        <v>0.0094</v>
      </c>
      <c r="R209" s="26">
        <f t="shared" si="94"/>
        <v>0.11950000000000001</v>
      </c>
      <c r="S209" s="45">
        <f t="shared" si="94"/>
        <v>0.0251</v>
      </c>
      <c r="T209" s="26">
        <f t="shared" si="94"/>
        <v>0.06620000000000001</v>
      </c>
      <c r="U209" s="45">
        <f t="shared" si="94"/>
        <v>0.0098</v>
      </c>
      <c r="V209" s="50">
        <f t="shared" si="94"/>
        <v>-0.0010000000000000002</v>
      </c>
      <c r="W209" s="26">
        <f t="shared" si="94"/>
        <v>35.435199999999995</v>
      </c>
      <c r="X209" s="26">
        <f>AVERAGE(X199:X207)</f>
        <v>102.524</v>
      </c>
    </row>
    <row r="210" spans="1:24" ht="15.75">
      <c r="A210" s="47" t="s">
        <v>3</v>
      </c>
      <c r="B210" s="14"/>
      <c r="C210" s="5"/>
      <c r="D210" s="5"/>
      <c r="E210" s="108" t="s">
        <v>45</v>
      </c>
      <c r="F210" s="21"/>
      <c r="G210" s="21"/>
      <c r="H210" s="21"/>
      <c r="I210" s="47" t="s">
        <v>3</v>
      </c>
      <c r="J210" s="50">
        <f>STDEV(J199:J208)</f>
        <v>2.2086899309570613</v>
      </c>
      <c r="K210" s="26">
        <f aca="true" t="shared" si="95" ref="K210:W210">STDEV(K199:K208)</f>
        <v>3.768760817563276</v>
      </c>
      <c r="L210" s="26">
        <f>STDEV(L199:L207)</f>
        <v>0.05729116666448483</v>
      </c>
      <c r="M210" s="26">
        <f t="shared" si="95"/>
        <v>0.026013030922554612</v>
      </c>
      <c r="N210" s="45">
        <f>STDEV(N199:N207)</f>
        <v>0.05963593249413013</v>
      </c>
      <c r="O210" s="50">
        <f>STDEV(O199:O201,O203:O207)</f>
        <v>0.008531454406237794</v>
      </c>
      <c r="P210" s="50">
        <f t="shared" si="95"/>
        <v>0.006687467549246293</v>
      </c>
      <c r="Q210" s="26">
        <f t="shared" si="95"/>
        <v>0.016228917948457863</v>
      </c>
      <c r="R210" s="26">
        <f t="shared" si="95"/>
        <v>0.017796691327946968</v>
      </c>
      <c r="S210" s="45">
        <f t="shared" si="95"/>
        <v>0.01634659325704017</v>
      </c>
      <c r="T210" s="26">
        <f t="shared" si="95"/>
        <v>0.029932516692646412</v>
      </c>
      <c r="U210" s="45">
        <f t="shared" si="95"/>
        <v>0.025306125740618614</v>
      </c>
      <c r="V210" s="50">
        <f t="shared" si="95"/>
        <v>0.008755950357709132</v>
      </c>
      <c r="W210" s="26">
        <f t="shared" si="95"/>
        <v>0.9915828872173124</v>
      </c>
      <c r="X210" s="26">
        <f>STDEV(X199:X207)</f>
        <v>0.5407885446271945</v>
      </c>
    </row>
    <row r="211" spans="1:24" ht="15.75">
      <c r="A211" s="47" t="s">
        <v>4</v>
      </c>
      <c r="B211" s="14"/>
      <c r="C211" s="5"/>
      <c r="D211" s="5"/>
      <c r="E211" s="108" t="s">
        <v>45</v>
      </c>
      <c r="F211" s="21"/>
      <c r="G211" s="21"/>
      <c r="H211" s="21"/>
      <c r="I211" s="47" t="s">
        <v>4</v>
      </c>
      <c r="J211" s="50">
        <f aca="true" t="shared" si="96" ref="J211:X211">J210*2</f>
        <v>4.417379861914123</v>
      </c>
      <c r="K211" s="26">
        <f t="shared" si="96"/>
        <v>7.537521635126552</v>
      </c>
      <c r="L211" s="26">
        <f t="shared" si="96"/>
        <v>0.11458233332896967</v>
      </c>
      <c r="M211" s="26">
        <f t="shared" si="96"/>
        <v>0.052026061845109224</v>
      </c>
      <c r="N211" s="45">
        <f t="shared" si="96"/>
        <v>0.11927186498826026</v>
      </c>
      <c r="O211" s="50">
        <f t="shared" si="96"/>
        <v>0.01706290881247559</v>
      </c>
      <c r="P211" s="50">
        <f t="shared" si="96"/>
        <v>0.013374935098492587</v>
      </c>
      <c r="Q211" s="26">
        <f t="shared" si="96"/>
        <v>0.03245783589691573</v>
      </c>
      <c r="R211" s="26">
        <f t="shared" si="96"/>
        <v>0.035593382655893936</v>
      </c>
      <c r="S211" s="45">
        <f t="shared" si="96"/>
        <v>0.03269318651408034</v>
      </c>
      <c r="T211" s="26">
        <f t="shared" si="96"/>
        <v>0.059865033385292823</v>
      </c>
      <c r="U211" s="45">
        <f t="shared" si="96"/>
        <v>0.05061225148123723</v>
      </c>
      <c r="V211" s="50">
        <f t="shared" si="96"/>
        <v>0.017511900715418263</v>
      </c>
      <c r="W211" s="26">
        <f t="shared" si="96"/>
        <v>1.9831657744346247</v>
      </c>
      <c r="X211" s="26">
        <f t="shared" si="96"/>
        <v>1.081577089254389</v>
      </c>
    </row>
    <row r="212" spans="1:24" ht="15.75">
      <c r="A212" s="56" t="s">
        <v>5</v>
      </c>
      <c r="B212" s="14"/>
      <c r="C212" s="5"/>
      <c r="D212" s="5"/>
      <c r="E212" s="108" t="s">
        <v>45</v>
      </c>
      <c r="F212" s="93"/>
      <c r="G212" s="93"/>
      <c r="H212" s="93"/>
      <c r="I212" s="56" t="s">
        <v>5</v>
      </c>
      <c r="J212" s="55">
        <f aca="true" t="shared" si="97" ref="J212:X212">MAX(J199:J208)</f>
        <v>34.91</v>
      </c>
      <c r="K212" s="55">
        <f t="shared" si="97"/>
        <v>37.992</v>
      </c>
      <c r="L212" s="55">
        <f t="shared" si="97"/>
        <v>1.185</v>
      </c>
      <c r="M212" s="55">
        <f t="shared" si="97"/>
        <v>0.244</v>
      </c>
      <c r="N212" s="55">
        <f>MAX(N199:N207)</f>
        <v>0.17</v>
      </c>
      <c r="O212" s="55">
        <f>MAX(O199:O201,O203:O207)</f>
        <v>0.028</v>
      </c>
      <c r="P212" s="55">
        <f t="shared" si="97"/>
        <v>0.013</v>
      </c>
      <c r="Q212" s="55">
        <f t="shared" si="97"/>
        <v>0.033</v>
      </c>
      <c r="R212" s="55">
        <f t="shared" si="97"/>
        <v>0.151</v>
      </c>
      <c r="S212" s="55">
        <f t="shared" si="97"/>
        <v>0.042</v>
      </c>
      <c r="T212" s="55">
        <f t="shared" si="97"/>
        <v>0.103</v>
      </c>
      <c r="U212" s="55">
        <f t="shared" si="97"/>
        <v>0.05</v>
      </c>
      <c r="V212" s="55">
        <f t="shared" si="97"/>
        <v>0.013</v>
      </c>
      <c r="W212" s="55">
        <f t="shared" si="97"/>
        <v>36.767</v>
      </c>
      <c r="X212" s="55">
        <f t="shared" si="97"/>
        <v>103.255</v>
      </c>
    </row>
    <row r="213" spans="1:24" ht="15.75">
      <c r="A213" s="56" t="s">
        <v>6</v>
      </c>
      <c r="B213" s="14"/>
      <c r="C213" s="5"/>
      <c r="D213" s="5"/>
      <c r="E213" s="108" t="s">
        <v>45</v>
      </c>
      <c r="F213" s="93"/>
      <c r="G213" s="93"/>
      <c r="H213" s="93"/>
      <c r="I213" s="56" t="s">
        <v>6</v>
      </c>
      <c r="J213" s="55">
        <f aca="true" t="shared" si="98" ref="J213:X213">J209+J211</f>
        <v>35.61747986191412</v>
      </c>
      <c r="K213" s="55">
        <f t="shared" si="98"/>
        <v>41.589621635126555</v>
      </c>
      <c r="L213" s="55">
        <f t="shared" si="98"/>
        <v>1.2080267777734142</v>
      </c>
      <c r="M213" s="55">
        <f t="shared" si="98"/>
        <v>0.2553260618451092</v>
      </c>
      <c r="N213" s="55">
        <f t="shared" si="98"/>
        <v>0.17604964276603804</v>
      </c>
      <c r="O213" s="55">
        <f t="shared" si="98"/>
        <v>0.030312908812475586</v>
      </c>
      <c r="P213" s="55">
        <f t="shared" si="98"/>
        <v>0.016874935098492586</v>
      </c>
      <c r="Q213" s="55">
        <f t="shared" si="98"/>
        <v>0.041857835896915725</v>
      </c>
      <c r="R213" s="55">
        <f t="shared" si="98"/>
        <v>0.15509338265589395</v>
      </c>
      <c r="S213" s="55">
        <f t="shared" si="98"/>
        <v>0.057793186514080344</v>
      </c>
      <c r="T213" s="55">
        <f t="shared" si="98"/>
        <v>0.12606503338529285</v>
      </c>
      <c r="U213" s="55">
        <f t="shared" si="98"/>
        <v>0.06041225148123723</v>
      </c>
      <c r="V213" s="55">
        <f t="shared" si="98"/>
        <v>0.016511900715418262</v>
      </c>
      <c r="W213" s="55">
        <f t="shared" si="98"/>
        <v>37.41836577443462</v>
      </c>
      <c r="X213" s="55">
        <f t="shared" si="98"/>
        <v>103.6055770892544</v>
      </c>
    </row>
    <row r="214" spans="1:24" ht="15.75">
      <c r="A214" s="70" t="s">
        <v>43</v>
      </c>
      <c r="B214" s="14"/>
      <c r="C214" s="5"/>
      <c r="D214" s="5"/>
      <c r="E214" s="108" t="s">
        <v>45</v>
      </c>
      <c r="F214" s="93"/>
      <c r="G214" s="93"/>
      <c r="H214" s="93"/>
      <c r="I214" s="56" t="s">
        <v>43</v>
      </c>
      <c r="J214" s="55">
        <f aca="true" t="shared" si="99" ref="J214:X214">J213-J212</f>
        <v>0.7074798619141234</v>
      </c>
      <c r="K214" s="55">
        <f t="shared" si="99"/>
        <v>3.5976216351265577</v>
      </c>
      <c r="L214" s="55">
        <f t="shared" si="99"/>
        <v>0.02302677777341411</v>
      </c>
      <c r="M214" s="55">
        <f t="shared" si="99"/>
        <v>0.011326061845109203</v>
      </c>
      <c r="N214" s="55">
        <f t="shared" si="99"/>
        <v>0.0060496427660380325</v>
      </c>
      <c r="O214" s="55">
        <f t="shared" si="99"/>
        <v>0.0023129088124755857</v>
      </c>
      <c r="P214" s="55">
        <f t="shared" si="99"/>
        <v>0.003874935098492587</v>
      </c>
      <c r="Q214" s="55">
        <f t="shared" si="99"/>
        <v>0.008857835896915724</v>
      </c>
      <c r="R214" s="55">
        <f t="shared" si="99"/>
        <v>0.004093382655893957</v>
      </c>
      <c r="S214" s="55">
        <f t="shared" si="99"/>
        <v>0.01579318651408034</v>
      </c>
      <c r="T214" s="55">
        <f t="shared" si="99"/>
        <v>0.023065033385292852</v>
      </c>
      <c r="U214" s="55">
        <f t="shared" si="99"/>
        <v>0.010412251481237228</v>
      </c>
      <c r="V214" s="55">
        <f t="shared" si="99"/>
        <v>0.003511900715418263</v>
      </c>
      <c r="W214" s="55">
        <f t="shared" si="99"/>
        <v>0.6513657744346162</v>
      </c>
      <c r="X214" s="55">
        <f t="shared" si="99"/>
        <v>0.3505770892544007</v>
      </c>
    </row>
    <row r="215" spans="1:24" ht="15.75">
      <c r="A215" s="53" t="s">
        <v>89</v>
      </c>
      <c r="B215" s="14"/>
      <c r="C215" s="5"/>
      <c r="D215" s="5"/>
      <c r="E215" s="108" t="s">
        <v>45</v>
      </c>
      <c r="F215" s="94"/>
      <c r="G215" s="94"/>
      <c r="H215" s="94"/>
      <c r="I215" s="53" t="s">
        <v>89</v>
      </c>
      <c r="J215" s="50">
        <f aca="true" t="shared" si="100" ref="J215:W215">MIN(J199:J208)</f>
        <v>28.589</v>
      </c>
      <c r="K215" s="50">
        <f t="shared" si="100"/>
        <v>27.223</v>
      </c>
      <c r="L215" s="50">
        <f>MIN(L199:L207)</f>
        <v>1.014</v>
      </c>
      <c r="M215" s="50">
        <f t="shared" si="100"/>
        <v>0.166</v>
      </c>
      <c r="N215" s="50">
        <f t="shared" si="100"/>
        <v>0.003</v>
      </c>
      <c r="O215" s="50">
        <f t="shared" si="100"/>
        <v>0.002</v>
      </c>
      <c r="P215" s="50">
        <f t="shared" si="100"/>
        <v>-0.008</v>
      </c>
      <c r="Q215" s="50">
        <f t="shared" si="100"/>
        <v>-0.012</v>
      </c>
      <c r="R215" s="50">
        <f t="shared" si="100"/>
        <v>0.096</v>
      </c>
      <c r="S215" s="50">
        <f t="shared" si="100"/>
        <v>0</v>
      </c>
      <c r="T215" s="50">
        <f t="shared" si="100"/>
        <v>0.008</v>
      </c>
      <c r="U215" s="50">
        <f t="shared" si="100"/>
        <v>-0.038</v>
      </c>
      <c r="V215" s="50">
        <f t="shared" si="100"/>
        <v>-0.014</v>
      </c>
      <c r="W215" s="50">
        <f t="shared" si="100"/>
        <v>34.258</v>
      </c>
      <c r="X215" s="50">
        <f>MIN(X199:X207)</f>
        <v>101.675</v>
      </c>
    </row>
    <row r="216" spans="1:24" ht="15.75">
      <c r="A216" s="53" t="s">
        <v>7</v>
      </c>
      <c r="B216" s="14"/>
      <c r="C216" s="5"/>
      <c r="D216" s="5"/>
      <c r="E216" s="108" t="s">
        <v>45</v>
      </c>
      <c r="F216" s="94"/>
      <c r="G216" s="94"/>
      <c r="H216" s="94"/>
      <c r="I216" s="53" t="s">
        <v>7</v>
      </c>
      <c r="J216" s="50">
        <f aca="true" t="shared" si="101" ref="J216:X216">J209-J211</f>
        <v>26.782720138085878</v>
      </c>
      <c r="K216" s="50">
        <f t="shared" si="101"/>
        <v>26.51457836487345</v>
      </c>
      <c r="L216" s="50">
        <f t="shared" si="101"/>
        <v>0.9788621111154747</v>
      </c>
      <c r="M216" s="50">
        <f t="shared" si="101"/>
        <v>0.15127393815489076</v>
      </c>
      <c r="N216" s="50">
        <f t="shared" si="101"/>
        <v>-0.062494087210482475</v>
      </c>
      <c r="O216" s="50">
        <f t="shared" si="101"/>
        <v>-0.003812908812475589</v>
      </c>
      <c r="P216" s="50">
        <f t="shared" si="101"/>
        <v>-0.009874935098492587</v>
      </c>
      <c r="Q216" s="50">
        <f t="shared" si="101"/>
        <v>-0.023057835896915728</v>
      </c>
      <c r="R216" s="50">
        <f t="shared" si="101"/>
        <v>0.08390661734410607</v>
      </c>
      <c r="S216" s="50">
        <f t="shared" si="101"/>
        <v>-0.007593186514080339</v>
      </c>
      <c r="T216" s="50">
        <f t="shared" si="101"/>
        <v>0.006334966614707185</v>
      </c>
      <c r="U216" s="50">
        <f t="shared" si="101"/>
        <v>-0.040812251481237224</v>
      </c>
      <c r="V216" s="50">
        <f t="shared" si="101"/>
        <v>-0.018511900715418264</v>
      </c>
      <c r="W216" s="50">
        <f t="shared" si="101"/>
        <v>33.45203422556537</v>
      </c>
      <c r="X216" s="50">
        <f t="shared" si="101"/>
        <v>101.4424229107456</v>
      </c>
    </row>
    <row r="217" spans="1:24" ht="15.75">
      <c r="A217" s="71" t="s">
        <v>43</v>
      </c>
      <c r="B217" s="14"/>
      <c r="C217" s="5"/>
      <c r="D217" s="5"/>
      <c r="E217" s="108" t="s">
        <v>45</v>
      </c>
      <c r="F217" s="94"/>
      <c r="G217" s="94"/>
      <c r="H217" s="94"/>
      <c r="I217" s="53" t="s">
        <v>43</v>
      </c>
      <c r="J217" s="50">
        <f aca="true" t="shared" si="102" ref="J217:X217">J215-J216</f>
        <v>1.8062798619141205</v>
      </c>
      <c r="K217" s="50">
        <f t="shared" si="102"/>
        <v>0.7084216351265482</v>
      </c>
      <c r="L217" s="50">
        <f t="shared" si="102"/>
        <v>0.03513788888452529</v>
      </c>
      <c r="M217" s="50">
        <f t="shared" si="102"/>
        <v>0.014726061845109245</v>
      </c>
      <c r="N217" s="50">
        <f t="shared" si="102"/>
        <v>0.06549408721048247</v>
      </c>
      <c r="O217" s="50">
        <f t="shared" si="102"/>
        <v>0.005812908812475589</v>
      </c>
      <c r="P217" s="50">
        <f t="shared" si="102"/>
        <v>0.0018749350984925868</v>
      </c>
      <c r="Q217" s="50">
        <f t="shared" si="102"/>
        <v>0.011057835896915728</v>
      </c>
      <c r="R217" s="50">
        <f t="shared" si="102"/>
        <v>0.012093382655893936</v>
      </c>
      <c r="S217" s="50">
        <f t="shared" si="102"/>
        <v>0.007593186514080339</v>
      </c>
      <c r="T217" s="50">
        <f t="shared" si="102"/>
        <v>0.0016650333852928148</v>
      </c>
      <c r="U217" s="50">
        <f t="shared" si="102"/>
        <v>0.0028122514812372254</v>
      </c>
      <c r="V217" s="50">
        <f t="shared" si="102"/>
        <v>0.004511900715418264</v>
      </c>
      <c r="W217" s="50">
        <f t="shared" si="102"/>
        <v>0.8059657744346325</v>
      </c>
      <c r="X217" s="50">
        <f t="shared" si="102"/>
        <v>0.23257708925439147</v>
      </c>
    </row>
    <row r="218" spans="1:24" ht="15.75">
      <c r="A218" s="60"/>
      <c r="B218" s="14"/>
      <c r="C218" s="5"/>
      <c r="D218" s="5"/>
      <c r="E218" s="5"/>
      <c r="F218" s="5"/>
      <c r="G218" s="5"/>
      <c r="H218" s="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>
      <c r="A219" s="57"/>
      <c r="B219" s="61"/>
      <c r="C219" s="58"/>
      <c r="D219" s="58"/>
      <c r="E219" s="58"/>
      <c r="F219" s="58"/>
      <c r="G219" s="58"/>
      <c r="H219" s="58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</row>
    <row r="220" spans="1:24" ht="15.75">
      <c r="A220" s="47" t="s">
        <v>29</v>
      </c>
      <c r="B220" s="14"/>
      <c r="C220" s="5"/>
      <c r="D220" s="5"/>
      <c r="E220" s="5"/>
      <c r="F220" s="108" t="s">
        <v>45</v>
      </c>
      <c r="G220" s="21"/>
      <c r="H220" s="21"/>
      <c r="I220" s="47" t="s">
        <v>29</v>
      </c>
      <c r="J220" s="48">
        <f>AVERAGE(J199:J208,J179:J188,J159:J168)</f>
        <v>31.52013333333333</v>
      </c>
      <c r="K220" s="48">
        <f aca="true" t="shared" si="103" ref="K220:X220">AVERAGE(K199:K208,K179:K188,K159:K168)</f>
        <v>32.784966666666676</v>
      </c>
      <c r="L220" s="48">
        <f t="shared" si="103"/>
        <v>2.3613000000000004</v>
      </c>
      <c r="M220" s="48">
        <f t="shared" si="103"/>
        <v>0.15019999999999997</v>
      </c>
      <c r="N220" s="48">
        <f t="shared" si="103"/>
        <v>0.052766666666666656</v>
      </c>
      <c r="O220" s="48">
        <f t="shared" si="103"/>
        <v>0.018600000000000002</v>
      </c>
      <c r="P220" s="48">
        <f t="shared" si="103"/>
        <v>0.005733333333333334</v>
      </c>
      <c r="Q220" s="48">
        <f t="shared" si="103"/>
        <v>0.037066666666666664</v>
      </c>
      <c r="R220" s="48">
        <f t="shared" si="103"/>
        <v>0.12363333333333332</v>
      </c>
      <c r="S220" s="48">
        <f t="shared" si="103"/>
        <v>0.014633333333333338</v>
      </c>
      <c r="T220" s="48">
        <f t="shared" si="103"/>
        <v>0.1421</v>
      </c>
      <c r="U220" s="48">
        <f t="shared" si="103"/>
        <v>0.022533333333333336</v>
      </c>
      <c r="V220" s="48">
        <f t="shared" si="103"/>
        <v>-0.0007000000000000002</v>
      </c>
      <c r="W220" s="48">
        <f t="shared" si="103"/>
        <v>35.15306666666666</v>
      </c>
      <c r="X220" s="48">
        <f t="shared" si="103"/>
        <v>102.3861</v>
      </c>
    </row>
    <row r="221" spans="1:24" ht="15.75">
      <c r="A221" s="47" t="s">
        <v>30</v>
      </c>
      <c r="B221" s="14"/>
      <c r="C221" s="5"/>
      <c r="D221" s="5"/>
      <c r="E221" s="5"/>
      <c r="F221" s="108" t="s">
        <v>45</v>
      </c>
      <c r="G221" s="21"/>
      <c r="H221" s="21"/>
      <c r="I221" s="47" t="s">
        <v>30</v>
      </c>
      <c r="J221" s="48">
        <f>STDEV(J199:J208,J179:J188,J159:J168)</f>
        <v>1.3238679414642462</v>
      </c>
      <c r="K221" s="48">
        <f aca="true" t="shared" si="104" ref="K221:X221">STDEV(K199:K208,K179:K188,K159:K168)</f>
        <v>3.205976934149535</v>
      </c>
      <c r="L221" s="48">
        <f t="shared" si="104"/>
        <v>2.3373909733009928</v>
      </c>
      <c r="M221" s="48">
        <f t="shared" si="104"/>
        <v>0.10784452410442708</v>
      </c>
      <c r="N221" s="48">
        <f t="shared" si="104"/>
        <v>0.06757865574753379</v>
      </c>
      <c r="O221" s="48">
        <f t="shared" si="104"/>
        <v>0.023369003933150126</v>
      </c>
      <c r="P221" s="48">
        <f t="shared" si="104"/>
        <v>0.013490567160014089</v>
      </c>
      <c r="Q221" s="48">
        <f t="shared" si="104"/>
        <v>0.0343600944695154</v>
      </c>
      <c r="R221" s="48">
        <f t="shared" si="104"/>
        <v>0.05355659805665688</v>
      </c>
      <c r="S221" s="48">
        <f t="shared" si="104"/>
        <v>0.013275550078435816</v>
      </c>
      <c r="T221" s="48">
        <f t="shared" si="104"/>
        <v>0.15290888655080478</v>
      </c>
      <c r="U221" s="48">
        <f t="shared" si="104"/>
        <v>0.0362222386761592</v>
      </c>
      <c r="V221" s="48">
        <f t="shared" si="104"/>
        <v>0.009491012082219029</v>
      </c>
      <c r="W221" s="48">
        <f t="shared" si="104"/>
        <v>1.6715103212433324</v>
      </c>
      <c r="X221" s="48">
        <f t="shared" si="104"/>
        <v>1.642223773025361</v>
      </c>
    </row>
    <row r="222" spans="1:24" ht="15.75">
      <c r="A222" s="47" t="s">
        <v>31</v>
      </c>
      <c r="B222" s="14"/>
      <c r="C222" s="5"/>
      <c r="D222" s="5"/>
      <c r="E222" s="5"/>
      <c r="F222" s="108" t="s">
        <v>45</v>
      </c>
      <c r="G222" s="21"/>
      <c r="H222" s="21"/>
      <c r="I222" s="47" t="s">
        <v>31</v>
      </c>
      <c r="J222" s="48">
        <f aca="true" t="shared" si="105" ref="J222:X222">2*J221</f>
        <v>2.6477358829284925</v>
      </c>
      <c r="K222" s="48">
        <f t="shared" si="105"/>
        <v>6.41195386829907</v>
      </c>
      <c r="L222" s="48">
        <f t="shared" si="105"/>
        <v>4.6747819466019855</v>
      </c>
      <c r="M222" s="48">
        <f t="shared" si="105"/>
        <v>0.21568904820885415</v>
      </c>
      <c r="N222" s="48">
        <f t="shared" si="105"/>
        <v>0.13515731149506757</v>
      </c>
      <c r="O222" s="48">
        <f t="shared" si="105"/>
        <v>0.04673800786630025</v>
      </c>
      <c r="P222" s="48">
        <f t="shared" si="105"/>
        <v>0.026981134320028178</v>
      </c>
      <c r="Q222" s="48">
        <f t="shared" si="105"/>
        <v>0.0687201889390308</v>
      </c>
      <c r="R222" s="48">
        <f t="shared" si="105"/>
        <v>0.10711319611331376</v>
      </c>
      <c r="S222" s="48">
        <f t="shared" si="105"/>
        <v>0.02655110015687163</v>
      </c>
      <c r="T222" s="48">
        <f t="shared" si="105"/>
        <v>0.30581777310160957</v>
      </c>
      <c r="U222" s="48">
        <f t="shared" si="105"/>
        <v>0.0724444773523184</v>
      </c>
      <c r="V222" s="48">
        <f t="shared" si="105"/>
        <v>0.018982024164438057</v>
      </c>
      <c r="W222" s="48">
        <f t="shared" si="105"/>
        <v>3.343020642486665</v>
      </c>
      <c r="X222" s="48">
        <f t="shared" si="105"/>
        <v>3.284447546050722</v>
      </c>
    </row>
    <row r="223" spans="1:24" ht="15.75">
      <c r="A223" s="64" t="s">
        <v>32</v>
      </c>
      <c r="B223" s="14"/>
      <c r="C223" s="5"/>
      <c r="D223" s="5"/>
      <c r="E223" s="5"/>
      <c r="F223" s="108" t="s">
        <v>45</v>
      </c>
      <c r="G223" s="98"/>
      <c r="H223" s="98"/>
      <c r="I223" s="64" t="s">
        <v>32</v>
      </c>
      <c r="J223" s="66">
        <f>MAX(J199:J208,J179:J188,J159:J168)</f>
        <v>34.91</v>
      </c>
      <c r="K223" s="66">
        <f aca="true" t="shared" si="106" ref="K223:X223">MAX(K199:K208,K179:K188,K159:K168)</f>
        <v>37.992</v>
      </c>
      <c r="L223" s="66">
        <f t="shared" si="106"/>
        <v>5.991</v>
      </c>
      <c r="M223" s="66">
        <f t="shared" si="106"/>
        <v>0.269</v>
      </c>
      <c r="N223" s="66">
        <f t="shared" si="106"/>
        <v>0.344</v>
      </c>
      <c r="O223" s="66">
        <f t="shared" si="106"/>
        <v>0.097</v>
      </c>
      <c r="P223" s="66">
        <f t="shared" si="106"/>
        <v>0.041</v>
      </c>
      <c r="Q223" s="66">
        <f t="shared" si="106"/>
        <v>0.104</v>
      </c>
      <c r="R223" s="66">
        <f t="shared" si="106"/>
        <v>0.213</v>
      </c>
      <c r="S223" s="66">
        <f t="shared" si="106"/>
        <v>0.042</v>
      </c>
      <c r="T223" s="66">
        <f t="shared" si="106"/>
        <v>0.407</v>
      </c>
      <c r="U223" s="66">
        <f t="shared" si="106"/>
        <v>0.104</v>
      </c>
      <c r="V223" s="66">
        <f t="shared" si="106"/>
        <v>0.021</v>
      </c>
      <c r="W223" s="66">
        <f t="shared" si="106"/>
        <v>36.767</v>
      </c>
      <c r="X223" s="66">
        <f t="shared" si="106"/>
        <v>104.38</v>
      </c>
    </row>
    <row r="224" spans="1:24" ht="15.75">
      <c r="A224" s="64" t="s">
        <v>33</v>
      </c>
      <c r="B224" s="14"/>
      <c r="C224" s="5"/>
      <c r="D224" s="5"/>
      <c r="E224" s="5"/>
      <c r="F224" s="108" t="s">
        <v>45</v>
      </c>
      <c r="G224" s="98"/>
      <c r="H224" s="98"/>
      <c r="I224" s="64" t="s">
        <v>33</v>
      </c>
      <c r="J224" s="66">
        <f>J220+J222</f>
        <v>34.16786921626182</v>
      </c>
      <c r="K224" s="66">
        <f aca="true" t="shared" si="107" ref="K224:X224">K220+K222</f>
        <v>39.19692053496575</v>
      </c>
      <c r="L224" s="66">
        <f t="shared" si="107"/>
        <v>7.0360819466019855</v>
      </c>
      <c r="M224" s="66">
        <f t="shared" si="107"/>
        <v>0.36588904820885415</v>
      </c>
      <c r="N224" s="66">
        <f t="shared" si="107"/>
        <v>0.18792397816173423</v>
      </c>
      <c r="O224" s="66">
        <f t="shared" si="107"/>
        <v>0.06533800786630026</v>
      </c>
      <c r="P224" s="66">
        <f t="shared" si="107"/>
        <v>0.032714467653361515</v>
      </c>
      <c r="Q224" s="66">
        <f t="shared" si="107"/>
        <v>0.10578685560569746</v>
      </c>
      <c r="R224" s="66">
        <f t="shared" si="107"/>
        <v>0.2307465294466471</v>
      </c>
      <c r="S224" s="66">
        <f t="shared" si="107"/>
        <v>0.041184433490204966</v>
      </c>
      <c r="T224" s="66">
        <f t="shared" si="107"/>
        <v>0.4479177731016096</v>
      </c>
      <c r="U224" s="66">
        <f t="shared" si="107"/>
        <v>0.09497781068565174</v>
      </c>
      <c r="V224" s="66">
        <f t="shared" si="107"/>
        <v>0.018282024164438058</v>
      </c>
      <c r="W224" s="66">
        <f t="shared" si="107"/>
        <v>38.496087309153324</v>
      </c>
      <c r="X224" s="66">
        <f t="shared" si="107"/>
        <v>105.67054754605073</v>
      </c>
    </row>
    <row r="225" spans="1:24" ht="15.75">
      <c r="A225" s="91" t="s">
        <v>44</v>
      </c>
      <c r="B225" s="14"/>
      <c r="C225" s="5"/>
      <c r="D225" s="5"/>
      <c r="E225" s="5"/>
      <c r="F225" s="108" t="s">
        <v>45</v>
      </c>
      <c r="G225" s="98"/>
      <c r="H225" s="98"/>
      <c r="I225" s="91" t="s">
        <v>44</v>
      </c>
      <c r="J225" s="66">
        <f aca="true" t="shared" si="108" ref="J225:X225">J224-J223</f>
        <v>-0.7421307837381761</v>
      </c>
      <c r="K225" s="66">
        <f t="shared" si="108"/>
        <v>1.2049205349657512</v>
      </c>
      <c r="L225" s="66">
        <f t="shared" si="108"/>
        <v>1.0450819466019858</v>
      </c>
      <c r="M225" s="66">
        <f t="shared" si="108"/>
        <v>0.09688904820885413</v>
      </c>
      <c r="N225" s="66">
        <f t="shared" si="108"/>
        <v>-0.15607602183826574</v>
      </c>
      <c r="O225" s="66">
        <f t="shared" si="108"/>
        <v>-0.031661992133699746</v>
      </c>
      <c r="P225" s="66">
        <f t="shared" si="108"/>
        <v>-0.008285532346638487</v>
      </c>
      <c r="Q225" s="66">
        <f t="shared" si="108"/>
        <v>0.0017868556056974683</v>
      </c>
      <c r="R225" s="66">
        <f t="shared" si="108"/>
        <v>0.01774652944664709</v>
      </c>
      <c r="S225" s="66">
        <f t="shared" si="108"/>
        <v>-0.0008155665097950363</v>
      </c>
      <c r="T225" s="66">
        <f t="shared" si="108"/>
        <v>0.0409177731016096</v>
      </c>
      <c r="U225" s="66">
        <f t="shared" si="108"/>
        <v>-0.009022189314348256</v>
      </c>
      <c r="V225" s="66">
        <f t="shared" si="108"/>
        <v>-0.0027179758355619435</v>
      </c>
      <c r="W225" s="66">
        <f t="shared" si="108"/>
        <v>1.7290873091533214</v>
      </c>
      <c r="X225" s="66">
        <f t="shared" si="108"/>
        <v>1.2905475460507319</v>
      </c>
    </row>
    <row r="226" spans="1:24" ht="15.75">
      <c r="A226" s="65" t="s">
        <v>34</v>
      </c>
      <c r="B226" s="14"/>
      <c r="C226" s="5"/>
      <c r="D226" s="5"/>
      <c r="E226" s="5"/>
      <c r="F226" s="108" t="s">
        <v>45</v>
      </c>
      <c r="G226" s="97"/>
      <c r="H226" s="97"/>
      <c r="I226" s="65" t="s">
        <v>34</v>
      </c>
      <c r="J226" s="67">
        <f>MIN(J199:J208,J179:J188,J159:J168)</f>
        <v>28.589</v>
      </c>
      <c r="K226" s="67">
        <f aca="true" t="shared" si="109" ref="K226:X226">MIN(K199:K208,K179:K188,K159:K168)</f>
        <v>27.223</v>
      </c>
      <c r="L226" s="67">
        <f t="shared" si="109"/>
        <v>0.378</v>
      </c>
      <c r="M226" s="67">
        <f t="shared" si="109"/>
        <v>-0.008</v>
      </c>
      <c r="N226" s="67">
        <f t="shared" si="109"/>
        <v>0.003</v>
      </c>
      <c r="O226" s="67">
        <f t="shared" si="109"/>
        <v>-0.016</v>
      </c>
      <c r="P226" s="67">
        <f t="shared" si="109"/>
        <v>-0.013</v>
      </c>
      <c r="Q226" s="67">
        <f t="shared" si="109"/>
        <v>-0.012</v>
      </c>
      <c r="R226" s="67">
        <f t="shared" si="109"/>
        <v>0.032</v>
      </c>
      <c r="S226" s="67">
        <f t="shared" si="109"/>
        <v>-0.003</v>
      </c>
      <c r="T226" s="67">
        <f t="shared" si="109"/>
        <v>-0.018</v>
      </c>
      <c r="U226" s="67">
        <f t="shared" si="109"/>
        <v>-0.038</v>
      </c>
      <c r="V226" s="67">
        <f t="shared" si="109"/>
        <v>-0.016</v>
      </c>
      <c r="W226" s="67">
        <f t="shared" si="109"/>
        <v>27.708</v>
      </c>
      <c r="X226" s="67">
        <f t="shared" si="109"/>
        <v>95.129</v>
      </c>
    </row>
    <row r="227" spans="1:24" ht="15.75">
      <c r="A227" s="65" t="s">
        <v>35</v>
      </c>
      <c r="B227" s="14"/>
      <c r="C227" s="5"/>
      <c r="D227" s="5"/>
      <c r="E227" s="5"/>
      <c r="F227" s="108" t="s">
        <v>45</v>
      </c>
      <c r="G227" s="97"/>
      <c r="H227" s="97"/>
      <c r="I227" s="65" t="s">
        <v>35</v>
      </c>
      <c r="J227" s="67">
        <f>J220-J222</f>
        <v>28.872397450404836</v>
      </c>
      <c r="K227" s="67">
        <f aca="true" t="shared" si="110" ref="K227:X227">K220-K222</f>
        <v>26.373012798367604</v>
      </c>
      <c r="L227" s="67">
        <f t="shared" si="110"/>
        <v>-2.313481946601985</v>
      </c>
      <c r="M227" s="67">
        <f t="shared" si="110"/>
        <v>-0.06548904820885418</v>
      </c>
      <c r="N227" s="67">
        <f t="shared" si="110"/>
        <v>-0.08239064482840092</v>
      </c>
      <c r="O227" s="67">
        <f t="shared" si="110"/>
        <v>-0.02813800786630025</v>
      </c>
      <c r="P227" s="67">
        <f t="shared" si="110"/>
        <v>-0.021247800986694845</v>
      </c>
      <c r="Q227" s="67">
        <f t="shared" si="110"/>
        <v>-0.031653522272364135</v>
      </c>
      <c r="R227" s="67">
        <f t="shared" si="110"/>
        <v>0.016520137220019562</v>
      </c>
      <c r="S227" s="67">
        <f t="shared" si="110"/>
        <v>-0.011917766823538293</v>
      </c>
      <c r="T227" s="67">
        <f t="shared" si="110"/>
        <v>-0.16371777310160956</v>
      </c>
      <c r="U227" s="67">
        <f t="shared" si="110"/>
        <v>-0.04991114401898507</v>
      </c>
      <c r="V227" s="67">
        <f t="shared" si="110"/>
        <v>-0.019682024164438056</v>
      </c>
      <c r="W227" s="67">
        <f t="shared" si="110"/>
        <v>31.810046024179996</v>
      </c>
      <c r="X227" s="67">
        <f t="shared" si="110"/>
        <v>99.10165245394927</v>
      </c>
    </row>
    <row r="228" spans="1:24" ht="15.75">
      <c r="A228" s="92" t="s">
        <v>44</v>
      </c>
      <c r="B228" s="14"/>
      <c r="C228" s="5"/>
      <c r="D228" s="5"/>
      <c r="E228" s="5"/>
      <c r="F228" s="108" t="s">
        <v>45</v>
      </c>
      <c r="G228" s="97"/>
      <c r="H228" s="97"/>
      <c r="I228" s="92" t="s">
        <v>44</v>
      </c>
      <c r="J228" s="67">
        <f aca="true" t="shared" si="111" ref="J228:X228">J226-J227</f>
        <v>-0.28339745040483777</v>
      </c>
      <c r="K228" s="67">
        <f t="shared" si="111"/>
        <v>0.8499872016323948</v>
      </c>
      <c r="L228" s="67">
        <f t="shared" si="111"/>
        <v>2.6914819466019853</v>
      </c>
      <c r="M228" s="67">
        <f t="shared" si="111"/>
        <v>0.05748904820885418</v>
      </c>
      <c r="N228" s="67">
        <f t="shared" si="111"/>
        <v>0.08539064482840092</v>
      </c>
      <c r="O228" s="67">
        <f t="shared" si="111"/>
        <v>0.01213800786630025</v>
      </c>
      <c r="P228" s="67">
        <f t="shared" si="111"/>
        <v>0.008247800986694845</v>
      </c>
      <c r="Q228" s="67">
        <f t="shared" si="111"/>
        <v>0.019653522272364134</v>
      </c>
      <c r="R228" s="67">
        <f t="shared" si="111"/>
        <v>0.015479862779980438</v>
      </c>
      <c r="S228" s="67">
        <f t="shared" si="111"/>
        <v>0.008917766823538294</v>
      </c>
      <c r="T228" s="67">
        <f t="shared" si="111"/>
        <v>0.14571777310160958</v>
      </c>
      <c r="U228" s="67">
        <f t="shared" si="111"/>
        <v>0.011911144018985069</v>
      </c>
      <c r="V228" s="67">
        <f t="shared" si="111"/>
        <v>0.003682024164438056</v>
      </c>
      <c r="W228" s="67">
        <f t="shared" si="111"/>
        <v>-4.102046024179998</v>
      </c>
      <c r="X228" s="67">
        <f t="shared" si="111"/>
        <v>-3.972652453949266</v>
      </c>
    </row>
    <row r="229" spans="1:24" ht="15.75">
      <c r="A229" s="13"/>
      <c r="B229" s="10"/>
      <c r="C229" s="11"/>
      <c r="D229" s="11"/>
      <c r="E229" s="11"/>
      <c r="F229" s="11"/>
      <c r="G229" s="11"/>
      <c r="H229" s="11" t="s">
        <v>52</v>
      </c>
      <c r="I229" s="12"/>
      <c r="J229" s="78">
        <f>AVERAGE(J171,J191,J211)</f>
        <v>2.023957228273065</v>
      </c>
      <c r="K229" s="78">
        <f aca="true" t="shared" si="112" ref="K229:W229">AVERAGE(K171,K191,K211)</f>
        <v>3.134893537723313</v>
      </c>
      <c r="L229" s="78">
        <f t="shared" si="112"/>
        <v>0.25359995544082875</v>
      </c>
      <c r="M229" s="78">
        <f t="shared" si="112"/>
        <v>0.036054925644256476</v>
      </c>
      <c r="N229" s="78">
        <f t="shared" si="112"/>
        <v>0.06296544356446197</v>
      </c>
      <c r="O229" s="78">
        <f t="shared" si="112"/>
        <v>0.01440925902218017</v>
      </c>
      <c r="P229" s="78">
        <f t="shared" si="112"/>
        <v>0.01904865275205952</v>
      </c>
      <c r="Q229" s="78">
        <f t="shared" si="112"/>
        <v>0.03383323066398044</v>
      </c>
      <c r="R229" s="78">
        <f t="shared" si="112"/>
        <v>0.030728347328433995</v>
      </c>
      <c r="S229" s="78">
        <f t="shared" si="112"/>
        <v>0.016714477596939236</v>
      </c>
      <c r="T229" s="78">
        <f t="shared" si="112"/>
        <v>0.05717544101119259</v>
      </c>
      <c r="U229" s="78">
        <f t="shared" si="112"/>
        <v>0.05078023443335102</v>
      </c>
      <c r="V229" s="78">
        <f t="shared" si="112"/>
        <v>0.019142293944662037</v>
      </c>
      <c r="W229" s="78">
        <f t="shared" si="112"/>
        <v>1.4842082922558346</v>
      </c>
      <c r="X229" s="12"/>
    </row>
    <row r="230" spans="1:24" ht="15.75">
      <c r="A230" s="13"/>
      <c r="B230" s="10"/>
      <c r="C230" s="11"/>
      <c r="D230" s="11"/>
      <c r="E230" s="11"/>
      <c r="F230" s="11"/>
      <c r="G230" s="11"/>
      <c r="H230" s="11" t="s">
        <v>53</v>
      </c>
      <c r="I230" s="12"/>
      <c r="J230" s="12">
        <f>STDEVP(J171,J191,J211)</f>
        <v>1.7363135689010145</v>
      </c>
      <c r="K230" s="12">
        <f aca="true" t="shared" si="113" ref="K230:W230">STDEVP(K171,K191,K211)</f>
        <v>3.1490336042148277</v>
      </c>
      <c r="L230" s="12">
        <f t="shared" si="113"/>
        <v>0.2354203404009171</v>
      </c>
      <c r="M230" s="12">
        <f t="shared" si="113"/>
        <v>0.019615699582744325</v>
      </c>
      <c r="N230" s="12">
        <f t="shared" si="113"/>
        <v>0.04449324907249247</v>
      </c>
      <c r="O230" s="12">
        <f t="shared" si="113"/>
        <v>0.0020972961777288956</v>
      </c>
      <c r="P230" s="12">
        <f t="shared" si="113"/>
        <v>0.006796018346685958</v>
      </c>
      <c r="Q230" s="12">
        <f t="shared" si="113"/>
        <v>0.0014585327053952455</v>
      </c>
      <c r="R230" s="12">
        <f t="shared" si="113"/>
        <v>0.008555167601242437</v>
      </c>
      <c r="S230" s="12">
        <f t="shared" si="113"/>
        <v>0.011493167767333905</v>
      </c>
      <c r="T230" s="12">
        <f t="shared" si="113"/>
        <v>0.017497260653052293</v>
      </c>
      <c r="U230" s="12">
        <f t="shared" si="113"/>
        <v>0.0036804305008638176</v>
      </c>
      <c r="V230" s="12">
        <f t="shared" si="113"/>
        <v>0.004493863010637649</v>
      </c>
      <c r="W230" s="12">
        <f t="shared" si="113"/>
        <v>0.35901683017994435</v>
      </c>
      <c r="X230" s="12"/>
    </row>
    <row r="231" spans="1:24" ht="15.75">
      <c r="A231" s="13"/>
      <c r="B231" s="10"/>
      <c r="C231" s="11"/>
      <c r="D231" s="11"/>
      <c r="E231" s="11"/>
      <c r="F231" s="11"/>
      <c r="G231" s="11"/>
      <c r="H231" s="11" t="s">
        <v>56</v>
      </c>
      <c r="I231" s="12"/>
      <c r="J231" s="78">
        <f aca="true" t="shared" si="114" ref="J231:W231">J229+J230</f>
        <v>3.76027079717408</v>
      </c>
      <c r="K231" s="78">
        <f t="shared" si="114"/>
        <v>6.283927141938141</v>
      </c>
      <c r="L231" s="78">
        <f t="shared" si="114"/>
        <v>0.4890202958417459</v>
      </c>
      <c r="M231" s="78">
        <f t="shared" si="114"/>
        <v>0.0556706252270008</v>
      </c>
      <c r="N231" s="78">
        <f t="shared" si="114"/>
        <v>0.10745869263695444</v>
      </c>
      <c r="O231" s="78">
        <f t="shared" si="114"/>
        <v>0.016506555199909064</v>
      </c>
      <c r="P231" s="78">
        <f t="shared" si="114"/>
        <v>0.02584467109874548</v>
      </c>
      <c r="Q231" s="78">
        <f t="shared" si="114"/>
        <v>0.03529176336937569</v>
      </c>
      <c r="R231" s="78">
        <f t="shared" si="114"/>
        <v>0.03928351492967643</v>
      </c>
      <c r="S231" s="78">
        <f t="shared" si="114"/>
        <v>0.028207645364273143</v>
      </c>
      <c r="T231" s="78">
        <f t="shared" si="114"/>
        <v>0.07467270166424489</v>
      </c>
      <c r="U231" s="78">
        <f t="shared" si="114"/>
        <v>0.054460664934214836</v>
      </c>
      <c r="V231" s="78">
        <f t="shared" si="114"/>
        <v>0.023636156955299685</v>
      </c>
      <c r="W231" s="78">
        <f t="shared" si="114"/>
        <v>1.843225122435779</v>
      </c>
      <c r="X231" s="12"/>
    </row>
    <row r="232" spans="1:24" ht="15.75">
      <c r="A232" s="13"/>
      <c r="B232" s="10"/>
      <c r="C232" s="11"/>
      <c r="D232" s="11"/>
      <c r="E232" s="11"/>
      <c r="F232" s="11" t="s">
        <v>396</v>
      </c>
      <c r="G232" s="11"/>
      <c r="H232" s="11" t="s">
        <v>397</v>
      </c>
      <c r="I232" s="12"/>
      <c r="J232" s="78">
        <f>STDEV(J159:J168,J179:J188,J199:J208)</f>
        <v>1.3238679414642462</v>
      </c>
      <c r="K232" s="78">
        <f aca="true" t="shared" si="115" ref="K232:X232">STDEV(K159:K168,K179:K188,K199:K208)</f>
        <v>3.2059769341495343</v>
      </c>
      <c r="L232" s="78">
        <f t="shared" si="115"/>
        <v>2.337390973300994</v>
      </c>
      <c r="M232" s="78">
        <f t="shared" si="115"/>
        <v>0.10784452410442702</v>
      </c>
      <c r="N232" s="78">
        <f t="shared" si="115"/>
        <v>0.06757865574753374</v>
      </c>
      <c r="O232" s="78">
        <f t="shared" si="115"/>
        <v>0.023369003933150133</v>
      </c>
      <c r="P232" s="78">
        <f t="shared" si="115"/>
        <v>0.013490567160014087</v>
      </c>
      <c r="Q232" s="78">
        <f t="shared" si="115"/>
        <v>0.034360094469515406</v>
      </c>
      <c r="R232" s="78">
        <f t="shared" si="115"/>
        <v>0.05355659805665684</v>
      </c>
      <c r="S232" s="78">
        <f t="shared" si="115"/>
        <v>0.013275550078435823</v>
      </c>
      <c r="T232" s="78">
        <f t="shared" si="115"/>
        <v>0.15290888655080487</v>
      </c>
      <c r="U232" s="78">
        <f t="shared" si="115"/>
        <v>0.0362222386761592</v>
      </c>
      <c r="V232" s="78">
        <f t="shared" si="115"/>
        <v>0.009491012082219027</v>
      </c>
      <c r="W232" s="78">
        <f t="shared" si="115"/>
        <v>1.6715103212433324</v>
      </c>
      <c r="X232" s="78">
        <f t="shared" si="115"/>
        <v>1.6422237730253615</v>
      </c>
    </row>
    <row r="233" spans="1:24" ht="15.75">
      <c r="A233" s="13"/>
      <c r="B233" s="10"/>
      <c r="C233" s="11"/>
      <c r="D233" s="11"/>
      <c r="E233" s="11"/>
      <c r="F233" s="11"/>
      <c r="G233" s="11"/>
      <c r="H233" s="11"/>
      <c r="I233" s="12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12"/>
    </row>
    <row r="234" spans="1:24" ht="15.75">
      <c r="A234" s="110" t="s">
        <v>118</v>
      </c>
      <c r="B234" s="8" t="s">
        <v>185</v>
      </c>
      <c r="C234" s="5">
        <v>92</v>
      </c>
      <c r="D234" s="5">
        <v>3</v>
      </c>
      <c r="E234" s="5">
        <v>0</v>
      </c>
      <c r="F234" s="5">
        <v>0</v>
      </c>
      <c r="G234" s="5">
        <v>0</v>
      </c>
      <c r="H234" s="5">
        <v>0</v>
      </c>
      <c r="I234" s="6">
        <v>0</v>
      </c>
      <c r="J234" s="48">
        <v>0.084</v>
      </c>
      <c r="K234" s="48">
        <v>68.171</v>
      </c>
      <c r="L234" s="48">
        <v>-0.002</v>
      </c>
      <c r="M234" s="48">
        <v>-0.016</v>
      </c>
      <c r="N234" s="48">
        <v>0.04</v>
      </c>
      <c r="O234" s="48">
        <v>0.037</v>
      </c>
      <c r="P234" s="48">
        <v>0.095</v>
      </c>
      <c r="Q234" s="48">
        <v>0.015</v>
      </c>
      <c r="R234" s="48">
        <v>0.308</v>
      </c>
      <c r="S234" s="48">
        <v>0.014</v>
      </c>
      <c r="T234" s="48">
        <v>-0.03</v>
      </c>
      <c r="U234" s="68">
        <v>-0.056</v>
      </c>
      <c r="V234" s="48">
        <v>-0.006</v>
      </c>
      <c r="W234" s="48">
        <v>35.681</v>
      </c>
      <c r="X234" s="48">
        <v>104.333</v>
      </c>
    </row>
    <row r="235" spans="1:24" ht="15.75">
      <c r="A235" s="110" t="s">
        <v>118</v>
      </c>
      <c r="B235" s="8" t="s">
        <v>186</v>
      </c>
      <c r="C235" s="5">
        <v>92</v>
      </c>
      <c r="D235" s="5">
        <v>3</v>
      </c>
      <c r="E235" s="5">
        <v>0</v>
      </c>
      <c r="F235" s="5">
        <v>0</v>
      </c>
      <c r="G235" s="5">
        <v>0</v>
      </c>
      <c r="H235" s="5">
        <v>0</v>
      </c>
      <c r="I235" s="6">
        <v>0</v>
      </c>
      <c r="J235" s="48">
        <v>0.103</v>
      </c>
      <c r="K235" s="48">
        <v>69.679</v>
      </c>
      <c r="L235" s="48">
        <v>0.018</v>
      </c>
      <c r="M235" s="48">
        <v>-0.006</v>
      </c>
      <c r="N235" s="48">
        <v>0.05</v>
      </c>
      <c r="O235" s="48">
        <v>0.038</v>
      </c>
      <c r="P235" s="48">
        <v>0.115</v>
      </c>
      <c r="Q235" s="48">
        <v>0.009</v>
      </c>
      <c r="R235" s="48">
        <v>0.275</v>
      </c>
      <c r="S235" s="48">
        <v>0.008</v>
      </c>
      <c r="T235" s="48">
        <v>-0.024</v>
      </c>
      <c r="U235" s="48">
        <v>0.006</v>
      </c>
      <c r="V235" s="48">
        <v>0.016</v>
      </c>
      <c r="W235" s="48">
        <v>34.826</v>
      </c>
      <c r="X235" s="48">
        <v>105.113</v>
      </c>
    </row>
    <row r="236" spans="1:24" ht="15.75">
      <c r="A236" s="110" t="s">
        <v>118</v>
      </c>
      <c r="B236" s="8" t="s">
        <v>187</v>
      </c>
      <c r="C236" s="5">
        <v>92</v>
      </c>
      <c r="D236" s="5">
        <v>3</v>
      </c>
      <c r="E236" s="5">
        <v>0</v>
      </c>
      <c r="F236" s="5">
        <v>0</v>
      </c>
      <c r="G236" s="5">
        <v>0</v>
      </c>
      <c r="H236" s="5">
        <v>0</v>
      </c>
      <c r="I236" s="6">
        <v>0</v>
      </c>
      <c r="J236" s="48">
        <v>0.097</v>
      </c>
      <c r="K236" s="48">
        <v>68.758</v>
      </c>
      <c r="L236" s="48">
        <v>0.039</v>
      </c>
      <c r="M236" s="48">
        <v>-0.007</v>
      </c>
      <c r="N236" s="68">
        <v>0.108</v>
      </c>
      <c r="O236" s="48">
        <v>0.04</v>
      </c>
      <c r="P236" s="48">
        <v>0.122</v>
      </c>
      <c r="Q236" s="48">
        <v>-0.019</v>
      </c>
      <c r="R236" s="48">
        <v>0.296</v>
      </c>
      <c r="S236" s="48">
        <v>0.005</v>
      </c>
      <c r="T236" s="48">
        <v>-0.03</v>
      </c>
      <c r="U236" s="48">
        <v>0.007</v>
      </c>
      <c r="V236" s="48">
        <v>-0.018</v>
      </c>
      <c r="W236" s="68">
        <v>32.554</v>
      </c>
      <c r="X236" s="68">
        <v>101.952</v>
      </c>
    </row>
    <row r="237" spans="1:24" ht="15.75">
      <c r="A237" s="110" t="s">
        <v>118</v>
      </c>
      <c r="B237" s="8" t="s">
        <v>188</v>
      </c>
      <c r="C237" s="5">
        <v>92</v>
      </c>
      <c r="D237" s="5">
        <v>3</v>
      </c>
      <c r="E237" s="5">
        <v>0</v>
      </c>
      <c r="F237" s="5">
        <v>0</v>
      </c>
      <c r="G237" s="5">
        <v>0</v>
      </c>
      <c r="H237" s="5">
        <v>0</v>
      </c>
      <c r="I237" s="6">
        <v>0</v>
      </c>
      <c r="J237" s="48">
        <v>0.077</v>
      </c>
      <c r="K237" s="48">
        <v>68.431</v>
      </c>
      <c r="L237" s="48">
        <v>0.021</v>
      </c>
      <c r="M237" s="48">
        <v>-0.013</v>
      </c>
      <c r="N237" s="68">
        <v>0.126</v>
      </c>
      <c r="O237" s="48">
        <v>0.035</v>
      </c>
      <c r="P237" s="48">
        <v>0.083</v>
      </c>
      <c r="Q237" s="48">
        <v>0.008</v>
      </c>
      <c r="R237" s="48">
        <v>0.303</v>
      </c>
      <c r="S237" s="48">
        <v>0.015</v>
      </c>
      <c r="T237" s="48">
        <v>-0.003</v>
      </c>
      <c r="U237" s="48">
        <v>0.008</v>
      </c>
      <c r="V237" s="48">
        <v>0</v>
      </c>
      <c r="W237" s="48">
        <v>35.848</v>
      </c>
      <c r="X237" s="48">
        <v>104.94</v>
      </c>
    </row>
    <row r="238" spans="1:24" ht="15.75">
      <c r="A238" s="110" t="s">
        <v>118</v>
      </c>
      <c r="B238" s="8" t="s">
        <v>189</v>
      </c>
      <c r="C238" s="5">
        <v>92</v>
      </c>
      <c r="D238" s="5">
        <v>3</v>
      </c>
      <c r="E238" s="5">
        <v>0</v>
      </c>
      <c r="F238" s="5">
        <v>0</v>
      </c>
      <c r="G238" s="5">
        <v>0</v>
      </c>
      <c r="H238" s="5">
        <v>0</v>
      </c>
      <c r="I238" s="6">
        <v>0</v>
      </c>
      <c r="J238" s="48">
        <v>0.102</v>
      </c>
      <c r="K238" s="48">
        <v>69.075</v>
      </c>
      <c r="L238" s="48">
        <v>0.04</v>
      </c>
      <c r="M238" s="48">
        <v>-0.013</v>
      </c>
      <c r="N238" s="48">
        <v>0.043</v>
      </c>
      <c r="O238" s="48">
        <v>0.048</v>
      </c>
      <c r="P238" s="48">
        <v>0.109</v>
      </c>
      <c r="Q238" s="48">
        <v>-0.017</v>
      </c>
      <c r="R238" s="48">
        <v>0.266</v>
      </c>
      <c r="S238" s="48">
        <v>0.01</v>
      </c>
      <c r="T238" s="48">
        <v>-0.06</v>
      </c>
      <c r="U238" s="48">
        <v>0.041</v>
      </c>
      <c r="V238" s="48">
        <v>0.008</v>
      </c>
      <c r="W238" s="48">
        <v>34.584</v>
      </c>
      <c r="X238" s="48">
        <v>104.235</v>
      </c>
    </row>
    <row r="239" spans="1:24" ht="15.75">
      <c r="A239" s="110" t="s">
        <v>118</v>
      </c>
      <c r="B239" s="8" t="s">
        <v>190</v>
      </c>
      <c r="C239" s="5">
        <v>92</v>
      </c>
      <c r="D239" s="5">
        <v>3</v>
      </c>
      <c r="E239" s="5">
        <v>0</v>
      </c>
      <c r="F239" s="5">
        <v>0</v>
      </c>
      <c r="G239" s="5">
        <v>0</v>
      </c>
      <c r="H239" s="5">
        <v>0</v>
      </c>
      <c r="I239" s="6">
        <v>0</v>
      </c>
      <c r="J239" s="48">
        <v>0.099</v>
      </c>
      <c r="K239" s="48">
        <v>69.54</v>
      </c>
      <c r="L239" s="48">
        <v>0.009</v>
      </c>
      <c r="M239" s="48">
        <v>0.002</v>
      </c>
      <c r="N239" s="48">
        <v>0.044</v>
      </c>
      <c r="O239" s="48">
        <v>0.044</v>
      </c>
      <c r="P239" s="68">
        <v>0.06</v>
      </c>
      <c r="Q239" s="48">
        <v>-0.01</v>
      </c>
      <c r="R239" s="48">
        <v>0.282</v>
      </c>
      <c r="S239" s="48">
        <v>0.014</v>
      </c>
      <c r="T239" s="48">
        <v>-0.051</v>
      </c>
      <c r="U239" s="48">
        <v>0.005</v>
      </c>
      <c r="V239" s="48">
        <v>0.009</v>
      </c>
      <c r="W239" s="48">
        <v>35.077</v>
      </c>
      <c r="X239" s="48">
        <v>105.124</v>
      </c>
    </row>
    <row r="240" spans="1:24" ht="15.75">
      <c r="A240" s="110" t="s">
        <v>118</v>
      </c>
      <c r="B240" s="8" t="s">
        <v>191</v>
      </c>
      <c r="C240" s="5">
        <v>92</v>
      </c>
      <c r="D240" s="5">
        <v>3</v>
      </c>
      <c r="E240" s="5">
        <v>0</v>
      </c>
      <c r="F240" s="5">
        <v>0</v>
      </c>
      <c r="G240" s="5">
        <v>0</v>
      </c>
      <c r="H240" s="5">
        <v>0</v>
      </c>
      <c r="I240" s="6">
        <v>0</v>
      </c>
      <c r="J240" s="48">
        <v>0.116</v>
      </c>
      <c r="K240" s="48">
        <v>69.277</v>
      </c>
      <c r="L240" s="48">
        <v>0.022</v>
      </c>
      <c r="M240" s="48">
        <v>-0.005</v>
      </c>
      <c r="N240" s="48">
        <v>0.045</v>
      </c>
      <c r="O240" s="48">
        <v>0.041</v>
      </c>
      <c r="P240" s="48">
        <v>0.103</v>
      </c>
      <c r="Q240" s="48">
        <v>0.003</v>
      </c>
      <c r="R240" s="48">
        <v>0.27</v>
      </c>
      <c r="S240" s="48">
        <v>0.008</v>
      </c>
      <c r="T240" s="48">
        <v>-0.032</v>
      </c>
      <c r="U240" s="48">
        <v>0.039</v>
      </c>
      <c r="V240" s="48">
        <v>0.001</v>
      </c>
      <c r="W240" s="48">
        <v>34.801</v>
      </c>
      <c r="X240" s="48">
        <v>104.69</v>
      </c>
    </row>
    <row r="241" spans="1:24" ht="15.75">
      <c r="A241" s="110" t="s">
        <v>118</v>
      </c>
      <c r="B241" s="8" t="s">
        <v>192</v>
      </c>
      <c r="C241" s="5">
        <v>92</v>
      </c>
      <c r="D241" s="5">
        <v>3</v>
      </c>
      <c r="E241" s="5">
        <v>0</v>
      </c>
      <c r="F241" s="5">
        <v>0</v>
      </c>
      <c r="G241" s="5">
        <v>0</v>
      </c>
      <c r="H241" s="5">
        <v>0</v>
      </c>
      <c r="I241" s="6">
        <v>0</v>
      </c>
      <c r="J241" s="48">
        <v>0.087</v>
      </c>
      <c r="K241" s="48">
        <v>69.812</v>
      </c>
      <c r="L241" s="48">
        <v>0.001</v>
      </c>
      <c r="M241" s="48">
        <v>-0.001</v>
      </c>
      <c r="N241" s="68">
        <v>0.03</v>
      </c>
      <c r="O241" s="48">
        <v>0.04</v>
      </c>
      <c r="P241" s="48">
        <v>0.115</v>
      </c>
      <c r="Q241" s="48">
        <v>0.012</v>
      </c>
      <c r="R241" s="48">
        <v>0.294</v>
      </c>
      <c r="S241" s="48">
        <v>0.019</v>
      </c>
      <c r="T241" s="48">
        <v>0.025</v>
      </c>
      <c r="U241" s="48">
        <v>0.004</v>
      </c>
      <c r="V241" s="48">
        <v>0.02</v>
      </c>
      <c r="W241" s="48">
        <v>35.16</v>
      </c>
      <c r="X241" s="48">
        <v>105.617</v>
      </c>
    </row>
    <row r="242" spans="1:24" ht="15.75">
      <c r="A242" s="110" t="s">
        <v>118</v>
      </c>
      <c r="B242" s="8" t="s">
        <v>193</v>
      </c>
      <c r="C242" s="5">
        <v>92</v>
      </c>
      <c r="D242" s="5">
        <v>3</v>
      </c>
      <c r="E242" s="5">
        <v>0</v>
      </c>
      <c r="F242" s="5">
        <v>0</v>
      </c>
      <c r="G242" s="5">
        <v>0</v>
      </c>
      <c r="H242" s="5">
        <v>0</v>
      </c>
      <c r="I242" s="6">
        <v>0</v>
      </c>
      <c r="J242" s="48">
        <v>0.083</v>
      </c>
      <c r="K242" s="48">
        <v>69.428</v>
      </c>
      <c r="L242" s="48">
        <v>0.026</v>
      </c>
      <c r="M242" s="48">
        <v>-0.002</v>
      </c>
      <c r="N242" s="48">
        <v>0.052</v>
      </c>
      <c r="O242" s="48">
        <v>0.056</v>
      </c>
      <c r="P242" s="48">
        <v>0.124</v>
      </c>
      <c r="Q242" s="48">
        <v>0.018</v>
      </c>
      <c r="R242" s="48">
        <v>0.251</v>
      </c>
      <c r="S242" s="48">
        <v>0.007</v>
      </c>
      <c r="T242" s="48">
        <v>-0.018</v>
      </c>
      <c r="U242" s="48">
        <v>-0.011</v>
      </c>
      <c r="V242" s="48">
        <v>-0.014</v>
      </c>
      <c r="W242" s="68">
        <v>33.589</v>
      </c>
      <c r="X242" s="48">
        <v>103.588</v>
      </c>
    </row>
    <row r="243" spans="1:24" ht="16.5" thickBot="1">
      <c r="A243" s="111" t="s">
        <v>118</v>
      </c>
      <c r="B243" s="19" t="s">
        <v>194</v>
      </c>
      <c r="C243" s="15">
        <v>92</v>
      </c>
      <c r="D243" s="15">
        <v>3</v>
      </c>
      <c r="E243" s="15">
        <v>0</v>
      </c>
      <c r="F243" s="15">
        <v>0</v>
      </c>
      <c r="G243" s="15">
        <v>0</v>
      </c>
      <c r="H243" s="15">
        <v>0</v>
      </c>
      <c r="I243" s="16">
        <v>0</v>
      </c>
      <c r="J243" s="49">
        <v>0.098</v>
      </c>
      <c r="K243" s="49">
        <v>68.63</v>
      </c>
      <c r="L243" s="49">
        <v>0.017</v>
      </c>
      <c r="M243" s="49">
        <v>-0.008</v>
      </c>
      <c r="N243" s="49">
        <v>0.047</v>
      </c>
      <c r="O243" s="49">
        <v>0.054</v>
      </c>
      <c r="P243" s="49">
        <v>0.116</v>
      </c>
      <c r="Q243" s="49">
        <v>0.003</v>
      </c>
      <c r="R243" s="49">
        <v>0.252</v>
      </c>
      <c r="S243" s="49">
        <v>0.009</v>
      </c>
      <c r="T243" s="49">
        <v>0.024</v>
      </c>
      <c r="U243" s="49">
        <v>-0.006</v>
      </c>
      <c r="V243" s="49">
        <v>0.007</v>
      </c>
      <c r="W243" s="49">
        <v>35.006</v>
      </c>
      <c r="X243" s="49">
        <v>104.247</v>
      </c>
    </row>
    <row r="244" spans="1:24" ht="15.75">
      <c r="A244" s="47" t="s">
        <v>2</v>
      </c>
      <c r="B244" s="20"/>
      <c r="C244" s="21"/>
      <c r="D244" s="21"/>
      <c r="E244" s="107" t="s">
        <v>47</v>
      </c>
      <c r="F244" s="21"/>
      <c r="G244" s="21"/>
      <c r="H244" s="21"/>
      <c r="I244" s="47" t="s">
        <v>2</v>
      </c>
      <c r="J244" s="45">
        <f aca="true" t="shared" si="116" ref="J244:V244">AVERAGE(J234:J243)</f>
        <v>0.09459999999999999</v>
      </c>
      <c r="K244" s="51">
        <f t="shared" si="116"/>
        <v>69.08009999999999</v>
      </c>
      <c r="L244" s="50">
        <f t="shared" si="116"/>
        <v>0.0191</v>
      </c>
      <c r="M244" s="50">
        <f t="shared" si="116"/>
        <v>-0.006899999999999999</v>
      </c>
      <c r="N244" s="26">
        <f>AVERAGE(N234:N235,N238:N240,N242,N243)</f>
        <v>0.04585714285714285</v>
      </c>
      <c r="O244" s="50">
        <f t="shared" si="116"/>
        <v>0.04329999999999999</v>
      </c>
      <c r="P244" s="45">
        <f>AVERAGE(P234:P238,P240:P243)</f>
        <v>0.1091111111111111</v>
      </c>
      <c r="Q244" s="26">
        <f t="shared" si="116"/>
        <v>0.0021999999999999997</v>
      </c>
      <c r="R244" s="26">
        <f t="shared" si="116"/>
        <v>0.27969999999999995</v>
      </c>
      <c r="S244" s="26">
        <f t="shared" si="116"/>
        <v>0.010900000000000002</v>
      </c>
      <c r="T244" s="50">
        <f t="shared" si="116"/>
        <v>-0.019899999999999998</v>
      </c>
      <c r="U244" s="45">
        <f>AVERAGE(U235:U243)</f>
        <v>0.010333333333333335</v>
      </c>
      <c r="V244" s="50">
        <f t="shared" si="116"/>
        <v>0.0023</v>
      </c>
      <c r="W244" s="26">
        <f>AVERAGE(W234:W235,W237:W241,W243)</f>
        <v>35.122875</v>
      </c>
      <c r="X244" s="26">
        <f>AVERAGE(X234:X235,X237:X243)</f>
        <v>104.65411111111109</v>
      </c>
    </row>
    <row r="245" spans="1:24" ht="15.75">
      <c r="A245" s="47" t="s">
        <v>3</v>
      </c>
      <c r="B245" s="20"/>
      <c r="C245" s="21"/>
      <c r="D245" s="21"/>
      <c r="E245" s="107" t="s">
        <v>47</v>
      </c>
      <c r="F245" s="21"/>
      <c r="G245" s="21"/>
      <c r="H245" s="21"/>
      <c r="I245" s="47" t="s">
        <v>3</v>
      </c>
      <c r="J245" s="45">
        <f>STDEV(J234:J243)</f>
        <v>0.011711343029540067</v>
      </c>
      <c r="K245" s="51">
        <f aca="true" t="shared" si="117" ref="K245:V245">STDEV(K234:K243)</f>
        <v>0.5597448724394198</v>
      </c>
      <c r="L245" s="50">
        <f t="shared" si="117"/>
        <v>0.014035273025092495</v>
      </c>
      <c r="M245" s="50">
        <f t="shared" si="117"/>
        <v>0.005782156460468132</v>
      </c>
      <c r="N245" s="26">
        <f>STDEV(N234,N235,N238:N240,N242,N243)</f>
        <v>0.004140393356054126</v>
      </c>
      <c r="O245" s="50">
        <f t="shared" si="117"/>
        <v>0.0071655037816223946</v>
      </c>
      <c r="P245" s="45">
        <f>STDEV(P234:P238,P240:P243)</f>
        <v>0.013336457967208143</v>
      </c>
      <c r="Q245" s="26">
        <f t="shared" si="117"/>
        <v>0.013155480480266261</v>
      </c>
      <c r="R245" s="26">
        <f t="shared" si="117"/>
        <v>0.02031447212648602</v>
      </c>
      <c r="S245" s="26">
        <f t="shared" si="117"/>
        <v>0.0043830481529537274</v>
      </c>
      <c r="T245" s="50">
        <f t="shared" si="117"/>
        <v>0.028234927149031412</v>
      </c>
      <c r="U245" s="45">
        <f>STDEV(U235:U243)</f>
        <v>0.017986105748604948</v>
      </c>
      <c r="V245" s="50">
        <f t="shared" si="117"/>
        <v>0.012266032592307732</v>
      </c>
      <c r="W245" s="26">
        <f>STDEV(W234:W235,W237:W241,W243)</f>
        <v>0.4369663071352609</v>
      </c>
      <c r="X245" s="26">
        <f>STDEV(X234:X235,X237:X243)</f>
        <v>0.6146796817132588</v>
      </c>
    </row>
    <row r="246" spans="1:24" ht="15.75">
      <c r="A246" s="47" t="s">
        <v>4</v>
      </c>
      <c r="B246" s="20"/>
      <c r="C246" s="21"/>
      <c r="D246" s="21"/>
      <c r="E246" s="107" t="s">
        <v>47</v>
      </c>
      <c r="F246" s="21"/>
      <c r="G246" s="21"/>
      <c r="H246" s="21"/>
      <c r="I246" s="47" t="s">
        <v>4</v>
      </c>
      <c r="J246" s="45">
        <f aca="true" t="shared" si="118" ref="J246:X246">J245*2</f>
        <v>0.023422686059080135</v>
      </c>
      <c r="K246" s="51">
        <f t="shared" si="118"/>
        <v>1.1194897448788397</v>
      </c>
      <c r="L246" s="50">
        <f t="shared" si="118"/>
        <v>0.02807054605018499</v>
      </c>
      <c r="M246" s="50">
        <f t="shared" si="118"/>
        <v>0.011564312920936263</v>
      </c>
      <c r="N246" s="26">
        <f t="shared" si="118"/>
        <v>0.008280786712108253</v>
      </c>
      <c r="O246" s="50">
        <f t="shared" si="118"/>
        <v>0.014331007563244789</v>
      </c>
      <c r="P246" s="45">
        <f t="shared" si="118"/>
        <v>0.026672915934416286</v>
      </c>
      <c r="Q246" s="26">
        <f t="shared" si="118"/>
        <v>0.026310960960532523</v>
      </c>
      <c r="R246" s="26">
        <f t="shared" si="118"/>
        <v>0.04062894425297204</v>
      </c>
      <c r="S246" s="26">
        <f t="shared" si="118"/>
        <v>0.008766096305907455</v>
      </c>
      <c r="T246" s="50">
        <f t="shared" si="118"/>
        <v>0.056469854298062824</v>
      </c>
      <c r="U246" s="45">
        <f t="shared" si="118"/>
        <v>0.035972211497209895</v>
      </c>
      <c r="V246" s="50">
        <f t="shared" si="118"/>
        <v>0.024532065184615464</v>
      </c>
      <c r="W246" s="26">
        <f t="shared" si="118"/>
        <v>0.8739326142705218</v>
      </c>
      <c r="X246" s="26">
        <f t="shared" si="118"/>
        <v>1.2293593634265176</v>
      </c>
    </row>
    <row r="247" spans="1:24" ht="15.75">
      <c r="A247" s="56" t="s">
        <v>5</v>
      </c>
      <c r="B247" s="20"/>
      <c r="C247" s="21"/>
      <c r="D247" s="21"/>
      <c r="E247" s="107" t="s">
        <v>47</v>
      </c>
      <c r="F247" s="93"/>
      <c r="G247" s="93"/>
      <c r="H247" s="93"/>
      <c r="I247" s="56" t="s">
        <v>5</v>
      </c>
      <c r="J247" s="55">
        <f aca="true" t="shared" si="119" ref="J247:X247">MAX(J234:J243)</f>
        <v>0.116</v>
      </c>
      <c r="K247" s="55">
        <f t="shared" si="119"/>
        <v>69.812</v>
      </c>
      <c r="L247" s="55">
        <f t="shared" si="119"/>
        <v>0.04</v>
      </c>
      <c r="M247" s="55">
        <f t="shared" si="119"/>
        <v>0.002</v>
      </c>
      <c r="N247" s="55">
        <f>MAX(N234:N235,N238:N243)</f>
        <v>0.052</v>
      </c>
      <c r="O247" s="55">
        <f t="shared" si="119"/>
        <v>0.056</v>
      </c>
      <c r="P247" s="55">
        <f t="shared" si="119"/>
        <v>0.124</v>
      </c>
      <c r="Q247" s="55">
        <f t="shared" si="119"/>
        <v>0.018</v>
      </c>
      <c r="R247" s="55">
        <f t="shared" si="119"/>
        <v>0.308</v>
      </c>
      <c r="S247" s="55">
        <f t="shared" si="119"/>
        <v>0.019</v>
      </c>
      <c r="T247" s="55">
        <f t="shared" si="119"/>
        <v>0.025</v>
      </c>
      <c r="U247" s="55">
        <f t="shared" si="119"/>
        <v>0.041</v>
      </c>
      <c r="V247" s="55">
        <f t="shared" si="119"/>
        <v>0.02</v>
      </c>
      <c r="W247" s="55">
        <f t="shared" si="119"/>
        <v>35.848</v>
      </c>
      <c r="X247" s="55">
        <f t="shared" si="119"/>
        <v>105.617</v>
      </c>
    </row>
    <row r="248" spans="1:24" ht="15.75">
      <c r="A248" s="56" t="s">
        <v>6</v>
      </c>
      <c r="B248" s="20"/>
      <c r="C248" s="21"/>
      <c r="D248" s="21"/>
      <c r="E248" s="107" t="s">
        <v>47</v>
      </c>
      <c r="F248" s="93"/>
      <c r="G248" s="93"/>
      <c r="H248" s="93"/>
      <c r="I248" s="56" t="s">
        <v>6</v>
      </c>
      <c r="J248" s="55">
        <f aca="true" t="shared" si="120" ref="J248:X248">J244+J246</f>
        <v>0.11802268605908012</v>
      </c>
      <c r="K248" s="55">
        <f t="shared" si="120"/>
        <v>70.19958974487882</v>
      </c>
      <c r="L248" s="55">
        <f t="shared" si="120"/>
        <v>0.04717054605018499</v>
      </c>
      <c r="M248" s="55">
        <f t="shared" si="120"/>
        <v>0.004664312920936264</v>
      </c>
      <c r="N248" s="55">
        <f t="shared" si="120"/>
        <v>0.054137929569251106</v>
      </c>
      <c r="O248" s="55">
        <f t="shared" si="120"/>
        <v>0.05763100756324478</v>
      </c>
      <c r="P248" s="55">
        <f t="shared" si="120"/>
        <v>0.1357840270455274</v>
      </c>
      <c r="Q248" s="55">
        <f t="shared" si="120"/>
        <v>0.028510960960532523</v>
      </c>
      <c r="R248" s="55">
        <f t="shared" si="120"/>
        <v>0.320328944252972</v>
      </c>
      <c r="S248" s="55">
        <f t="shared" si="120"/>
        <v>0.019666096305907457</v>
      </c>
      <c r="T248" s="55">
        <f t="shared" si="120"/>
        <v>0.03656985429806282</v>
      </c>
      <c r="U248" s="55">
        <f t="shared" si="120"/>
        <v>0.04630554483054323</v>
      </c>
      <c r="V248" s="55">
        <f t="shared" si="120"/>
        <v>0.026832065184615464</v>
      </c>
      <c r="W248" s="55">
        <f t="shared" si="120"/>
        <v>35.99680761427052</v>
      </c>
      <c r="X248" s="55">
        <f t="shared" si="120"/>
        <v>105.8834704745376</v>
      </c>
    </row>
    <row r="249" spans="1:24" ht="15.75">
      <c r="A249" s="70" t="s">
        <v>43</v>
      </c>
      <c r="B249" s="20"/>
      <c r="C249" s="21"/>
      <c r="D249" s="21"/>
      <c r="E249" s="107" t="s">
        <v>47</v>
      </c>
      <c r="F249" s="93"/>
      <c r="G249" s="93"/>
      <c r="H249" s="93"/>
      <c r="I249" s="56" t="s">
        <v>43</v>
      </c>
      <c r="J249" s="55">
        <f aca="true" t="shared" si="121" ref="J249:X249">J248-J247</f>
        <v>0.0020226860590801116</v>
      </c>
      <c r="K249" s="55">
        <f t="shared" si="121"/>
        <v>0.3875897448788237</v>
      </c>
      <c r="L249" s="55">
        <f t="shared" si="121"/>
        <v>0.007170546050184988</v>
      </c>
      <c r="M249" s="55">
        <f t="shared" si="121"/>
        <v>0.002664312920936264</v>
      </c>
      <c r="N249" s="55">
        <f t="shared" si="121"/>
        <v>0.0021379295692511083</v>
      </c>
      <c r="O249" s="55">
        <f t="shared" si="121"/>
        <v>0.001631007563244781</v>
      </c>
      <c r="P249" s="55">
        <f t="shared" si="121"/>
        <v>0.01178402704552739</v>
      </c>
      <c r="Q249" s="55">
        <f t="shared" si="121"/>
        <v>0.010510960960532525</v>
      </c>
      <c r="R249" s="55">
        <f t="shared" si="121"/>
        <v>0.012328944252971985</v>
      </c>
      <c r="S249" s="55">
        <f t="shared" si="121"/>
        <v>0.000666096305907457</v>
      </c>
      <c r="T249" s="55">
        <f t="shared" si="121"/>
        <v>0.011569854298062822</v>
      </c>
      <c r="U249" s="55">
        <f t="shared" si="121"/>
        <v>0.005305544830543227</v>
      </c>
      <c r="V249" s="55">
        <f t="shared" si="121"/>
        <v>0.0068320651846154636</v>
      </c>
      <c r="W249" s="55">
        <f t="shared" si="121"/>
        <v>0.1488076142705239</v>
      </c>
      <c r="X249" s="55">
        <f t="shared" si="121"/>
        <v>0.26647047453759853</v>
      </c>
    </row>
    <row r="250" spans="1:24" ht="15.75">
      <c r="A250" s="53" t="s">
        <v>89</v>
      </c>
      <c r="B250" s="20"/>
      <c r="C250" s="21"/>
      <c r="D250" s="21"/>
      <c r="E250" s="107" t="s">
        <v>47</v>
      </c>
      <c r="F250" s="94"/>
      <c r="G250" s="94"/>
      <c r="H250" s="94"/>
      <c r="I250" s="53" t="s">
        <v>89</v>
      </c>
      <c r="J250" s="50">
        <f aca="true" t="shared" si="122" ref="J250:V250">MIN(J234:J243)</f>
        <v>0.077</v>
      </c>
      <c r="K250" s="50">
        <f t="shared" si="122"/>
        <v>68.171</v>
      </c>
      <c r="L250" s="50">
        <f t="shared" si="122"/>
        <v>-0.002</v>
      </c>
      <c r="M250" s="50">
        <f t="shared" si="122"/>
        <v>-0.016</v>
      </c>
      <c r="N250" s="50">
        <f>MIN(N234,N235,N238:N240,N242,N243)</f>
        <v>0.04</v>
      </c>
      <c r="O250" s="50">
        <f t="shared" si="122"/>
        <v>0.035</v>
      </c>
      <c r="P250" s="50">
        <f>MIN(P234:P238,P240:P243)</f>
        <v>0.083</v>
      </c>
      <c r="Q250" s="50">
        <f t="shared" si="122"/>
        <v>-0.019</v>
      </c>
      <c r="R250" s="50">
        <f t="shared" si="122"/>
        <v>0.251</v>
      </c>
      <c r="S250" s="50">
        <f t="shared" si="122"/>
        <v>0.005</v>
      </c>
      <c r="T250" s="50">
        <f t="shared" si="122"/>
        <v>-0.06</v>
      </c>
      <c r="U250" s="50">
        <f>MIN(U235:U243)</f>
        <v>-0.011</v>
      </c>
      <c r="V250" s="50">
        <f t="shared" si="122"/>
        <v>-0.018</v>
      </c>
      <c r="W250" s="50">
        <f>MIN(W234:W235,W237:W241,W243)</f>
        <v>34.584</v>
      </c>
      <c r="X250" s="50">
        <f>MIN(X234:X235,X237:X243)</f>
        <v>103.588</v>
      </c>
    </row>
    <row r="251" spans="1:24" ht="15.75">
      <c r="A251" s="53" t="s">
        <v>7</v>
      </c>
      <c r="B251" s="20"/>
      <c r="C251" s="21"/>
      <c r="D251" s="21"/>
      <c r="E251" s="107" t="s">
        <v>47</v>
      </c>
      <c r="F251" s="94"/>
      <c r="G251" s="94"/>
      <c r="H251" s="94"/>
      <c r="I251" s="53" t="s">
        <v>7</v>
      </c>
      <c r="J251" s="50">
        <f aca="true" t="shared" si="123" ref="J251:X251">J244-J246</f>
        <v>0.07117731394091986</v>
      </c>
      <c r="K251" s="50">
        <f t="shared" si="123"/>
        <v>67.96061025512115</v>
      </c>
      <c r="L251" s="50">
        <f t="shared" si="123"/>
        <v>-0.008970546050184991</v>
      </c>
      <c r="M251" s="50">
        <f t="shared" si="123"/>
        <v>-0.01846431292093626</v>
      </c>
      <c r="N251" s="50">
        <f t="shared" si="123"/>
        <v>0.0375763561450346</v>
      </c>
      <c r="O251" s="50">
        <f t="shared" si="123"/>
        <v>0.0289689924367552</v>
      </c>
      <c r="P251" s="50">
        <f t="shared" si="123"/>
        <v>0.08243819517669482</v>
      </c>
      <c r="Q251" s="50">
        <f t="shared" si="123"/>
        <v>-0.024110960960532522</v>
      </c>
      <c r="R251" s="50">
        <f t="shared" si="123"/>
        <v>0.23907105574702792</v>
      </c>
      <c r="S251" s="50">
        <f t="shared" si="123"/>
        <v>0.002133903694092547</v>
      </c>
      <c r="T251" s="50">
        <f t="shared" si="123"/>
        <v>-0.07636985429806283</v>
      </c>
      <c r="U251" s="50">
        <f t="shared" si="123"/>
        <v>-0.025638878163876562</v>
      </c>
      <c r="V251" s="50">
        <f t="shared" si="123"/>
        <v>-0.022232065184615464</v>
      </c>
      <c r="W251" s="50">
        <f t="shared" si="123"/>
        <v>34.24894238572948</v>
      </c>
      <c r="X251" s="50">
        <f t="shared" si="123"/>
        <v>103.42475174768458</v>
      </c>
    </row>
    <row r="252" spans="1:24" ht="15.75">
      <c r="A252" s="71" t="s">
        <v>43</v>
      </c>
      <c r="B252" s="20"/>
      <c r="C252" s="21"/>
      <c r="D252" s="21"/>
      <c r="E252" s="107" t="s">
        <v>47</v>
      </c>
      <c r="F252" s="94"/>
      <c r="G252" s="94"/>
      <c r="H252" s="94"/>
      <c r="I252" s="53" t="s">
        <v>43</v>
      </c>
      <c r="J252" s="50">
        <f aca="true" t="shared" si="124" ref="J252:X252">J250-J251</f>
        <v>0.005822686059080137</v>
      </c>
      <c r="K252" s="50">
        <f t="shared" si="124"/>
        <v>0.21038974487885298</v>
      </c>
      <c r="L252" s="50">
        <f t="shared" si="124"/>
        <v>0.006970546050184991</v>
      </c>
      <c r="M252" s="50">
        <f t="shared" si="124"/>
        <v>0.002464312920936261</v>
      </c>
      <c r="N252" s="50">
        <f t="shared" si="124"/>
        <v>0.0024236438549654</v>
      </c>
      <c r="O252" s="50">
        <f t="shared" si="124"/>
        <v>0.006031007563244803</v>
      </c>
      <c r="P252" s="50">
        <f t="shared" si="124"/>
        <v>0.000561804823305187</v>
      </c>
      <c r="Q252" s="50">
        <f t="shared" si="124"/>
        <v>0.005110960960532523</v>
      </c>
      <c r="R252" s="50">
        <f t="shared" si="124"/>
        <v>0.011928944252972085</v>
      </c>
      <c r="S252" s="50">
        <f t="shared" si="124"/>
        <v>0.0028660963059074533</v>
      </c>
      <c r="T252" s="50">
        <f t="shared" si="124"/>
        <v>0.016369854298062828</v>
      </c>
      <c r="U252" s="50">
        <f t="shared" si="124"/>
        <v>0.014638878163876563</v>
      </c>
      <c r="V252" s="50">
        <f t="shared" si="124"/>
        <v>0.004232065184615465</v>
      </c>
      <c r="W252" s="50">
        <f t="shared" si="124"/>
        <v>0.33505761427052505</v>
      </c>
      <c r="X252" s="50">
        <f t="shared" si="124"/>
        <v>0.1632482523154124</v>
      </c>
    </row>
    <row r="253" spans="1:24" ht="15.75">
      <c r="A253" s="20"/>
      <c r="B253" s="20"/>
      <c r="C253" s="21"/>
      <c r="D253" s="21"/>
      <c r="E253" s="21"/>
      <c r="F253" s="21"/>
      <c r="G253" s="21"/>
      <c r="H253" s="21"/>
      <c r="I253" s="22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ht="15.75">
      <c r="A254" s="110" t="s">
        <v>117</v>
      </c>
      <c r="B254" s="8" t="s">
        <v>195</v>
      </c>
      <c r="C254" s="5">
        <v>103</v>
      </c>
      <c r="D254" s="5">
        <v>3</v>
      </c>
      <c r="E254" s="5">
        <v>0</v>
      </c>
      <c r="F254" s="5">
        <v>0</v>
      </c>
      <c r="G254" s="5">
        <v>0</v>
      </c>
      <c r="H254" s="5">
        <v>0</v>
      </c>
      <c r="I254" s="6">
        <v>0</v>
      </c>
      <c r="J254" s="48">
        <v>0.077</v>
      </c>
      <c r="K254" s="48">
        <v>68.87</v>
      </c>
      <c r="L254" s="48">
        <v>0.021</v>
      </c>
      <c r="M254" s="48">
        <v>0</v>
      </c>
      <c r="N254" s="48">
        <v>0.045</v>
      </c>
      <c r="O254" s="48">
        <v>0.183</v>
      </c>
      <c r="P254" s="48">
        <v>0.065</v>
      </c>
      <c r="Q254" s="48">
        <v>0.034</v>
      </c>
      <c r="R254" s="68">
        <v>0.229</v>
      </c>
      <c r="S254" s="48">
        <v>0.01</v>
      </c>
      <c r="T254" s="48">
        <v>0.025</v>
      </c>
      <c r="U254" s="48">
        <v>-0.041</v>
      </c>
      <c r="V254" s="48">
        <v>0.033</v>
      </c>
      <c r="W254" s="48">
        <v>35.795</v>
      </c>
      <c r="X254" s="48">
        <v>105.345</v>
      </c>
    </row>
    <row r="255" spans="1:24" ht="15.75">
      <c r="A255" s="110" t="s">
        <v>117</v>
      </c>
      <c r="B255" s="8" t="s">
        <v>196</v>
      </c>
      <c r="C255" s="5">
        <v>103</v>
      </c>
      <c r="D255" s="5">
        <v>3</v>
      </c>
      <c r="E255" s="5">
        <v>0</v>
      </c>
      <c r="F255" s="5">
        <v>0</v>
      </c>
      <c r="G255" s="5">
        <v>0</v>
      </c>
      <c r="H255" s="5">
        <v>0</v>
      </c>
      <c r="I255" s="6">
        <v>0</v>
      </c>
      <c r="J255" s="48">
        <v>0.065</v>
      </c>
      <c r="K255" s="48">
        <v>69.182</v>
      </c>
      <c r="L255" s="48">
        <v>0.018</v>
      </c>
      <c r="M255" s="48">
        <v>0.011</v>
      </c>
      <c r="N255" s="48">
        <v>0.042</v>
      </c>
      <c r="O255" s="48">
        <v>0.177</v>
      </c>
      <c r="P255" s="48">
        <v>0.067</v>
      </c>
      <c r="Q255" s="48">
        <v>-0.009</v>
      </c>
      <c r="R255" s="48">
        <v>0.27</v>
      </c>
      <c r="S255" s="48">
        <v>0.006</v>
      </c>
      <c r="T255" s="48">
        <v>-0.041</v>
      </c>
      <c r="U255" s="48">
        <v>-0.024</v>
      </c>
      <c r="V255" s="48">
        <v>0.029</v>
      </c>
      <c r="W255" s="48">
        <v>35.96</v>
      </c>
      <c r="X255" s="48">
        <v>105.752</v>
      </c>
    </row>
    <row r="256" spans="1:24" ht="15.75">
      <c r="A256" s="110" t="s">
        <v>117</v>
      </c>
      <c r="B256" s="8" t="s">
        <v>197</v>
      </c>
      <c r="C256" s="5">
        <v>103</v>
      </c>
      <c r="D256" s="5">
        <v>3</v>
      </c>
      <c r="E256" s="5">
        <v>0</v>
      </c>
      <c r="F256" s="5">
        <v>0</v>
      </c>
      <c r="G256" s="5">
        <v>0</v>
      </c>
      <c r="H256" s="5">
        <v>0</v>
      </c>
      <c r="I256" s="6">
        <v>0</v>
      </c>
      <c r="J256" s="48">
        <v>0.092</v>
      </c>
      <c r="K256" s="48">
        <v>69.176</v>
      </c>
      <c r="L256" s="48">
        <v>0.034</v>
      </c>
      <c r="M256" s="48">
        <v>0.015</v>
      </c>
      <c r="N256" s="48">
        <v>0.039</v>
      </c>
      <c r="O256" s="48">
        <v>0.177</v>
      </c>
      <c r="P256" s="48">
        <v>0.053</v>
      </c>
      <c r="Q256" s="48">
        <v>-0.01</v>
      </c>
      <c r="R256" s="48">
        <v>0.27</v>
      </c>
      <c r="S256" s="48">
        <v>0.005</v>
      </c>
      <c r="T256" s="48">
        <v>-0.015</v>
      </c>
      <c r="U256" s="48">
        <v>-0.011</v>
      </c>
      <c r="V256" s="48">
        <v>0.029</v>
      </c>
      <c r="W256" s="48">
        <v>35.107</v>
      </c>
      <c r="X256" s="48">
        <v>104.961</v>
      </c>
    </row>
    <row r="257" spans="1:24" ht="15.75">
      <c r="A257" s="110" t="s">
        <v>117</v>
      </c>
      <c r="B257" s="8" t="s">
        <v>198</v>
      </c>
      <c r="C257" s="5">
        <v>103</v>
      </c>
      <c r="D257" s="5">
        <v>3</v>
      </c>
      <c r="E257" s="5">
        <v>0</v>
      </c>
      <c r="F257" s="5">
        <v>0</v>
      </c>
      <c r="G257" s="5">
        <v>0</v>
      </c>
      <c r="H257" s="5">
        <v>0</v>
      </c>
      <c r="I257" s="6">
        <v>0</v>
      </c>
      <c r="J257" s="48">
        <v>0.094</v>
      </c>
      <c r="K257" s="48">
        <v>69.405</v>
      </c>
      <c r="L257" s="48">
        <v>0.017</v>
      </c>
      <c r="M257" s="48">
        <v>0.014</v>
      </c>
      <c r="N257" s="68">
        <v>0.029</v>
      </c>
      <c r="O257" s="48">
        <v>0.21</v>
      </c>
      <c r="P257" s="48">
        <v>0.051</v>
      </c>
      <c r="Q257" s="48">
        <v>0.043</v>
      </c>
      <c r="R257" s="48">
        <v>0.26</v>
      </c>
      <c r="S257" s="48">
        <v>-0.001</v>
      </c>
      <c r="T257" s="48">
        <v>-0.005</v>
      </c>
      <c r="U257" s="48">
        <v>0.007</v>
      </c>
      <c r="V257" s="48">
        <v>0.031</v>
      </c>
      <c r="W257" s="48">
        <v>35.414</v>
      </c>
      <c r="X257" s="48">
        <v>105.57</v>
      </c>
    </row>
    <row r="258" spans="1:24" ht="15.75">
      <c r="A258" s="110" t="s">
        <v>117</v>
      </c>
      <c r="B258" s="8" t="s">
        <v>199</v>
      </c>
      <c r="C258" s="5">
        <v>103</v>
      </c>
      <c r="D258" s="5">
        <v>3</v>
      </c>
      <c r="E258" s="5">
        <v>0</v>
      </c>
      <c r="F258" s="5">
        <v>0</v>
      </c>
      <c r="G258" s="5">
        <v>0</v>
      </c>
      <c r="H258" s="5">
        <v>0</v>
      </c>
      <c r="I258" s="6">
        <v>0</v>
      </c>
      <c r="J258" s="48">
        <v>0.059</v>
      </c>
      <c r="K258" s="48">
        <v>69.16</v>
      </c>
      <c r="L258" s="48">
        <v>0.032</v>
      </c>
      <c r="M258" s="48">
        <v>0.002</v>
      </c>
      <c r="N258" s="48">
        <v>0.042</v>
      </c>
      <c r="O258" s="48">
        <v>0.141</v>
      </c>
      <c r="P258" s="48">
        <v>0.066</v>
      </c>
      <c r="Q258" s="48">
        <v>0.002</v>
      </c>
      <c r="R258" s="48">
        <v>0.264</v>
      </c>
      <c r="S258" s="48">
        <v>0.01</v>
      </c>
      <c r="T258" s="48">
        <v>0.016</v>
      </c>
      <c r="U258" s="48">
        <v>0.024</v>
      </c>
      <c r="V258" s="68">
        <v>0.071</v>
      </c>
      <c r="W258" s="48">
        <v>35.233</v>
      </c>
      <c r="X258" s="48">
        <v>105.123</v>
      </c>
    </row>
    <row r="259" spans="1:24" ht="15.75">
      <c r="A259" s="110" t="s">
        <v>117</v>
      </c>
      <c r="B259" s="8" t="s">
        <v>200</v>
      </c>
      <c r="C259" s="5">
        <v>103</v>
      </c>
      <c r="D259" s="5">
        <v>3</v>
      </c>
      <c r="E259" s="5">
        <v>0</v>
      </c>
      <c r="F259" s="5">
        <v>0</v>
      </c>
      <c r="G259" s="5">
        <v>0</v>
      </c>
      <c r="H259" s="5">
        <v>0</v>
      </c>
      <c r="I259" s="6">
        <v>0</v>
      </c>
      <c r="J259" s="48">
        <v>0.061</v>
      </c>
      <c r="K259" s="48">
        <v>68.863</v>
      </c>
      <c r="L259" s="48">
        <v>0.01</v>
      </c>
      <c r="M259" s="48">
        <v>-0.006</v>
      </c>
      <c r="N259" s="48">
        <v>0.045</v>
      </c>
      <c r="O259" s="48">
        <v>0.15</v>
      </c>
      <c r="P259" s="48">
        <v>0.056</v>
      </c>
      <c r="Q259" s="48">
        <v>0.005</v>
      </c>
      <c r="R259" s="48">
        <v>0.276</v>
      </c>
      <c r="S259" s="48">
        <v>0.003</v>
      </c>
      <c r="T259" s="48">
        <v>0.033</v>
      </c>
      <c r="U259" s="48">
        <v>-0.03</v>
      </c>
      <c r="V259" s="48">
        <v>0.029</v>
      </c>
      <c r="W259" s="48">
        <v>35.534</v>
      </c>
      <c r="X259" s="48">
        <v>105.029</v>
      </c>
    </row>
    <row r="260" spans="1:24" ht="15.75">
      <c r="A260" s="110" t="s">
        <v>117</v>
      </c>
      <c r="B260" s="8" t="s">
        <v>201</v>
      </c>
      <c r="C260" s="5">
        <v>103</v>
      </c>
      <c r="D260" s="5">
        <v>3</v>
      </c>
      <c r="E260" s="5">
        <v>0</v>
      </c>
      <c r="F260" s="5">
        <v>0</v>
      </c>
      <c r="G260" s="5">
        <v>0</v>
      </c>
      <c r="H260" s="5">
        <v>0</v>
      </c>
      <c r="I260" s="6">
        <v>0</v>
      </c>
      <c r="J260" s="48">
        <v>0.086</v>
      </c>
      <c r="K260" s="48">
        <v>68.901</v>
      </c>
      <c r="L260" s="48">
        <v>0.018</v>
      </c>
      <c r="M260" s="48">
        <v>-0.007</v>
      </c>
      <c r="N260" s="48">
        <v>0.043</v>
      </c>
      <c r="O260" s="48">
        <v>0.121</v>
      </c>
      <c r="P260" s="48">
        <v>0.063</v>
      </c>
      <c r="Q260" s="48">
        <v>-0.017</v>
      </c>
      <c r="R260" s="48">
        <v>0.27</v>
      </c>
      <c r="S260" s="48">
        <v>0.001</v>
      </c>
      <c r="T260" s="48">
        <v>-0.003</v>
      </c>
      <c r="U260" s="48">
        <v>-0.034</v>
      </c>
      <c r="V260" s="48">
        <v>0.024</v>
      </c>
      <c r="W260" s="48">
        <v>35.385</v>
      </c>
      <c r="X260" s="48">
        <v>104.853</v>
      </c>
    </row>
    <row r="261" spans="1:24" ht="15.75">
      <c r="A261" s="110" t="s">
        <v>117</v>
      </c>
      <c r="B261" s="8" t="s">
        <v>202</v>
      </c>
      <c r="C261" s="5">
        <v>103</v>
      </c>
      <c r="D261" s="5">
        <v>3</v>
      </c>
      <c r="E261" s="5">
        <v>0</v>
      </c>
      <c r="F261" s="5">
        <v>0</v>
      </c>
      <c r="G261" s="5">
        <v>0</v>
      </c>
      <c r="H261" s="5">
        <v>0</v>
      </c>
      <c r="I261" s="6">
        <v>0</v>
      </c>
      <c r="J261" s="48">
        <v>0.108</v>
      </c>
      <c r="K261" s="48">
        <v>68.952</v>
      </c>
      <c r="L261" s="68">
        <v>0.049</v>
      </c>
      <c r="M261" s="48">
        <v>0.016</v>
      </c>
      <c r="N261" s="68">
        <v>0.092</v>
      </c>
      <c r="O261" s="78">
        <v>0.275</v>
      </c>
      <c r="P261" s="48">
        <v>0.059</v>
      </c>
      <c r="Q261" s="48">
        <v>0.022</v>
      </c>
      <c r="R261" s="48">
        <v>0.269</v>
      </c>
      <c r="S261" s="48">
        <v>0.001</v>
      </c>
      <c r="T261" s="48">
        <v>0.012</v>
      </c>
      <c r="U261" s="48">
        <v>-0.047</v>
      </c>
      <c r="V261" s="48">
        <v>0.039</v>
      </c>
      <c r="W261" s="48">
        <v>34.999</v>
      </c>
      <c r="X261" s="48">
        <v>104.847</v>
      </c>
    </row>
    <row r="262" spans="1:24" ht="15.75">
      <c r="A262" s="110" t="s">
        <v>117</v>
      </c>
      <c r="B262" s="8" t="s">
        <v>203</v>
      </c>
      <c r="C262" s="5">
        <v>103</v>
      </c>
      <c r="D262" s="5">
        <v>3</v>
      </c>
      <c r="E262" s="5">
        <v>0</v>
      </c>
      <c r="F262" s="5">
        <v>0</v>
      </c>
      <c r="G262" s="5">
        <v>0</v>
      </c>
      <c r="H262" s="5">
        <v>0</v>
      </c>
      <c r="I262" s="6">
        <v>0</v>
      </c>
      <c r="J262" s="48">
        <v>0.116</v>
      </c>
      <c r="K262" s="48">
        <v>68.764</v>
      </c>
      <c r="L262" s="48">
        <v>0.011</v>
      </c>
      <c r="M262" s="48">
        <v>-0.005</v>
      </c>
      <c r="N262" s="48">
        <v>0.046</v>
      </c>
      <c r="O262" s="48">
        <v>0.205</v>
      </c>
      <c r="P262" s="48">
        <v>0.05</v>
      </c>
      <c r="Q262" s="48">
        <v>-0.007</v>
      </c>
      <c r="R262" s="48">
        <v>0.26</v>
      </c>
      <c r="S262" s="48">
        <v>0.007</v>
      </c>
      <c r="T262" s="48">
        <v>-0.024</v>
      </c>
      <c r="U262" s="68">
        <v>0.067</v>
      </c>
      <c r="V262" s="48">
        <v>0.038</v>
      </c>
      <c r="W262" s="48">
        <v>35.239</v>
      </c>
      <c r="X262" s="48">
        <v>104.768</v>
      </c>
    </row>
    <row r="263" spans="1:24" ht="16.5" thickBot="1">
      <c r="A263" s="111" t="s">
        <v>117</v>
      </c>
      <c r="B263" s="19" t="s">
        <v>204</v>
      </c>
      <c r="C263" s="15">
        <v>103</v>
      </c>
      <c r="D263" s="15">
        <v>3</v>
      </c>
      <c r="E263" s="15">
        <v>0</v>
      </c>
      <c r="F263" s="15">
        <v>0</v>
      </c>
      <c r="G263" s="15">
        <v>0</v>
      </c>
      <c r="H263" s="15">
        <v>0</v>
      </c>
      <c r="I263" s="16">
        <v>0</v>
      </c>
      <c r="J263" s="69">
        <v>0.147</v>
      </c>
      <c r="K263" s="49">
        <v>69.182</v>
      </c>
      <c r="L263" s="49">
        <v>0.019</v>
      </c>
      <c r="M263" s="49">
        <v>-0.013</v>
      </c>
      <c r="N263" s="69">
        <v>0.165</v>
      </c>
      <c r="O263" s="49">
        <v>0.213</v>
      </c>
      <c r="P263" s="49">
        <v>0.044</v>
      </c>
      <c r="Q263" s="49">
        <v>0.023</v>
      </c>
      <c r="R263" s="49">
        <v>0.252</v>
      </c>
      <c r="S263" s="49">
        <v>0.008</v>
      </c>
      <c r="T263" s="49">
        <v>-0.001</v>
      </c>
      <c r="U263" s="49">
        <v>-0.022</v>
      </c>
      <c r="V263" s="49">
        <v>0.042</v>
      </c>
      <c r="W263" s="69">
        <v>33.662</v>
      </c>
      <c r="X263" s="69">
        <v>103.72</v>
      </c>
    </row>
    <row r="264" spans="1:24" ht="15.75">
      <c r="A264" s="47" t="s">
        <v>2</v>
      </c>
      <c r="B264" s="20"/>
      <c r="C264" s="21"/>
      <c r="D264" s="21"/>
      <c r="E264" s="107" t="s">
        <v>47</v>
      </c>
      <c r="F264" s="21"/>
      <c r="G264" s="21"/>
      <c r="H264" s="21"/>
      <c r="I264" s="47" t="s">
        <v>2</v>
      </c>
      <c r="J264" s="26">
        <f>AVERAGE(J254:J262)</f>
        <v>0.08422222222222223</v>
      </c>
      <c r="K264" s="50">
        <f aca="true" t="shared" si="125" ref="K264:T264">AVERAGE(K254:K263)</f>
        <v>69.0455</v>
      </c>
      <c r="L264" s="45">
        <f>AVERAGE(L254:L260,L262,L263)</f>
        <v>0.02</v>
      </c>
      <c r="M264" s="45">
        <f t="shared" si="125"/>
        <v>0.002700000000000001</v>
      </c>
      <c r="N264" s="45">
        <f>AVERAGE(N254:N256,N258:N260,N262)</f>
        <v>0.04314285714285714</v>
      </c>
      <c r="O264" s="45">
        <f>AVERAGE(O254:O260,O262:O263)</f>
        <v>0.17522222222222222</v>
      </c>
      <c r="P264" s="26">
        <f t="shared" si="125"/>
        <v>0.05740000000000001</v>
      </c>
      <c r="Q264" s="45">
        <f t="shared" si="125"/>
        <v>0.0086</v>
      </c>
      <c r="R264" s="50">
        <f>AVERAGE(R255:R263)</f>
        <v>0.26566666666666666</v>
      </c>
      <c r="S264" s="50">
        <f t="shared" si="125"/>
        <v>0.005</v>
      </c>
      <c r="T264" s="26">
        <f t="shared" si="125"/>
        <v>-0.0002999999999999995</v>
      </c>
      <c r="U264" s="50">
        <f>AVERAGE(U254:U261,U263)</f>
        <v>-0.019777777777777773</v>
      </c>
      <c r="V264" s="45">
        <f>AVERAGE(V254:V257,V259:V263)</f>
        <v>0.03266666666666666</v>
      </c>
      <c r="W264" s="26">
        <f>AVERAGE(W254:W262)</f>
        <v>35.407333333333334</v>
      </c>
      <c r="X264" s="26">
        <f>AVERAGE(X254:X262)</f>
        <v>105.13866666666667</v>
      </c>
    </row>
    <row r="265" spans="1:24" ht="15.75">
      <c r="A265" s="47" t="s">
        <v>3</v>
      </c>
      <c r="B265" s="20"/>
      <c r="C265" s="21"/>
      <c r="D265" s="21"/>
      <c r="E265" s="107" t="s">
        <v>47</v>
      </c>
      <c r="F265" s="21"/>
      <c r="G265" s="21"/>
      <c r="H265" s="21"/>
      <c r="I265" s="47" t="s">
        <v>3</v>
      </c>
      <c r="J265" s="26">
        <f>STDEV(J254:J262)</f>
        <v>0.020406970486685303</v>
      </c>
      <c r="K265" s="50">
        <f aca="true" t="shared" si="126" ref="K265:T265">STDEV(K254:K263)</f>
        <v>0.20265364541502937</v>
      </c>
      <c r="L265" s="45">
        <f>STDEV(L254:L260,L262,L263)</f>
        <v>0.008215838362577488</v>
      </c>
      <c r="M265" s="45">
        <f t="shared" si="126"/>
        <v>0.010583530181896355</v>
      </c>
      <c r="N265" s="45">
        <f>STDEV(N254:N256,N258:N260,N262)</f>
        <v>0.002410295378065478</v>
      </c>
      <c r="O265" s="45">
        <f>STDEV(O254:O260,O262:O263)</f>
        <v>0.03228303648116818</v>
      </c>
      <c r="P265" s="26">
        <f t="shared" si="126"/>
        <v>0.00784856674813941</v>
      </c>
      <c r="Q265" s="45">
        <f t="shared" si="126"/>
        <v>0.02061930055931955</v>
      </c>
      <c r="R265" s="50">
        <f>STDEV(R255:R263)</f>
        <v>0.0073143694191639035</v>
      </c>
      <c r="S265" s="50">
        <f t="shared" si="126"/>
        <v>0.0038873012632302003</v>
      </c>
      <c r="T265" s="26">
        <f t="shared" si="126"/>
        <v>0.02268161271945969</v>
      </c>
      <c r="U265" s="50">
        <f>STDEV(U254:U261,U263)</f>
        <v>0.022998792238820818</v>
      </c>
      <c r="V265" s="45">
        <f>STDEV(V254:V257,V259:V263)</f>
        <v>0.00585234995535983</v>
      </c>
      <c r="W265" s="26">
        <f>STDEV(W254:W262)</f>
        <v>0.31384271538463393</v>
      </c>
      <c r="X265" s="26">
        <f>STDEV(X254:X262)</f>
        <v>0.3450916544919616</v>
      </c>
    </row>
    <row r="266" spans="1:24" ht="15.75">
      <c r="A266" s="47" t="s">
        <v>4</v>
      </c>
      <c r="B266" s="20"/>
      <c r="C266" s="21"/>
      <c r="D266" s="21"/>
      <c r="E266" s="107" t="s">
        <v>47</v>
      </c>
      <c r="F266" s="21"/>
      <c r="G266" s="21"/>
      <c r="H266" s="21"/>
      <c r="I266" s="47" t="s">
        <v>4</v>
      </c>
      <c r="J266" s="26">
        <f aca="true" t="shared" si="127" ref="J266:X266">J265*2</f>
        <v>0.040813940973370606</v>
      </c>
      <c r="K266" s="50">
        <f t="shared" si="127"/>
        <v>0.40530729083005873</v>
      </c>
      <c r="L266" s="45">
        <f t="shared" si="127"/>
        <v>0.016431676725154977</v>
      </c>
      <c r="M266" s="45">
        <f t="shared" si="127"/>
        <v>0.02116706036379271</v>
      </c>
      <c r="N266" s="45">
        <f t="shared" si="127"/>
        <v>0.004820590756130956</v>
      </c>
      <c r="O266" s="45">
        <f t="shared" si="127"/>
        <v>0.06456607296233637</v>
      </c>
      <c r="P266" s="26">
        <f t="shared" si="127"/>
        <v>0.01569713349627882</v>
      </c>
      <c r="Q266" s="45">
        <f t="shared" si="127"/>
        <v>0.0412386011186391</v>
      </c>
      <c r="R266" s="50">
        <f t="shared" si="127"/>
        <v>0.014628738838327807</v>
      </c>
      <c r="S266" s="50">
        <f t="shared" si="127"/>
        <v>0.007774602526460401</v>
      </c>
      <c r="T266" s="26">
        <f t="shared" si="127"/>
        <v>0.04536322543891938</v>
      </c>
      <c r="U266" s="50">
        <f t="shared" si="127"/>
        <v>0.045997584477641636</v>
      </c>
      <c r="V266" s="45">
        <f t="shared" si="127"/>
        <v>0.01170469991071966</v>
      </c>
      <c r="W266" s="26">
        <f t="shared" si="127"/>
        <v>0.6276854307692679</v>
      </c>
      <c r="X266" s="26">
        <f t="shared" si="127"/>
        <v>0.6901833089839232</v>
      </c>
    </row>
    <row r="267" spans="1:24" ht="15.75">
      <c r="A267" s="56" t="s">
        <v>5</v>
      </c>
      <c r="B267" s="20"/>
      <c r="C267" s="21"/>
      <c r="D267" s="21"/>
      <c r="E267" s="107" t="s">
        <v>47</v>
      </c>
      <c r="F267" s="93"/>
      <c r="G267" s="93"/>
      <c r="H267" s="93"/>
      <c r="I267" s="56" t="s">
        <v>5</v>
      </c>
      <c r="J267" s="55">
        <f>MAX(J254:J262)</f>
        <v>0.116</v>
      </c>
      <c r="K267" s="55">
        <f aca="true" t="shared" si="128" ref="K267:X267">MAX(K254:K263)</f>
        <v>69.405</v>
      </c>
      <c r="L267" s="55">
        <f>MAX(L254:L260,L262,L263)</f>
        <v>0.034</v>
      </c>
      <c r="M267" s="55">
        <f t="shared" si="128"/>
        <v>0.016</v>
      </c>
      <c r="N267" s="55">
        <f>MAX(N254:N256,N258:N260,N262)</f>
        <v>0.046</v>
      </c>
      <c r="O267" s="55">
        <f>MAX(O254:O260,O262:O263)</f>
        <v>0.213</v>
      </c>
      <c r="P267" s="55">
        <f t="shared" si="128"/>
        <v>0.067</v>
      </c>
      <c r="Q267" s="55">
        <f t="shared" si="128"/>
        <v>0.043</v>
      </c>
      <c r="R267" s="55">
        <f t="shared" si="128"/>
        <v>0.276</v>
      </c>
      <c r="S267" s="55">
        <f t="shared" si="128"/>
        <v>0.01</v>
      </c>
      <c r="T267" s="55">
        <f t="shared" si="128"/>
        <v>0.033</v>
      </c>
      <c r="U267" s="55">
        <f>MAX(U254:U261,U263)</f>
        <v>0.024</v>
      </c>
      <c r="V267" s="55">
        <f>MAX(V254:V257,V259:V263)</f>
        <v>0.042</v>
      </c>
      <c r="W267" s="55">
        <f t="shared" si="128"/>
        <v>35.96</v>
      </c>
      <c r="X267" s="55">
        <f t="shared" si="128"/>
        <v>105.752</v>
      </c>
    </row>
    <row r="268" spans="1:24" ht="15.75">
      <c r="A268" s="56" t="s">
        <v>6</v>
      </c>
      <c r="B268" s="20"/>
      <c r="C268" s="21"/>
      <c r="D268" s="21"/>
      <c r="E268" s="107" t="s">
        <v>47</v>
      </c>
      <c r="F268" s="93"/>
      <c r="G268" s="93"/>
      <c r="H268" s="93"/>
      <c r="I268" s="56" t="s">
        <v>6</v>
      </c>
      <c r="J268" s="55">
        <f aca="true" t="shared" si="129" ref="J268:X268">J264+J266</f>
        <v>0.12503616319559283</v>
      </c>
      <c r="K268" s="55">
        <f t="shared" si="129"/>
        <v>69.45080729083006</v>
      </c>
      <c r="L268" s="55">
        <f t="shared" si="129"/>
        <v>0.036431676725154974</v>
      </c>
      <c r="M268" s="55">
        <f t="shared" si="129"/>
        <v>0.02386706036379271</v>
      </c>
      <c r="N268" s="55">
        <f t="shared" si="129"/>
        <v>0.0479634478989881</v>
      </c>
      <c r="O268" s="55">
        <f t="shared" si="129"/>
        <v>0.23978829518455858</v>
      </c>
      <c r="P268" s="55">
        <f t="shared" si="129"/>
        <v>0.07309713349627883</v>
      </c>
      <c r="Q268" s="55">
        <f t="shared" si="129"/>
        <v>0.049838601118639095</v>
      </c>
      <c r="R268" s="55">
        <f t="shared" si="129"/>
        <v>0.2802954055049945</v>
      </c>
      <c r="S268" s="55">
        <f t="shared" si="129"/>
        <v>0.0127746025264604</v>
      </c>
      <c r="T268" s="55">
        <f t="shared" si="129"/>
        <v>0.04506322543891938</v>
      </c>
      <c r="U268" s="55">
        <f t="shared" si="129"/>
        <v>0.026219806699863863</v>
      </c>
      <c r="V268" s="55">
        <f t="shared" si="129"/>
        <v>0.04437136657738632</v>
      </c>
      <c r="W268" s="55">
        <f t="shared" si="129"/>
        <v>36.0350187641026</v>
      </c>
      <c r="X268" s="55">
        <f t="shared" si="129"/>
        <v>105.82884997565058</v>
      </c>
    </row>
    <row r="269" spans="1:24" ht="15.75">
      <c r="A269" s="70" t="s">
        <v>43</v>
      </c>
      <c r="B269" s="20"/>
      <c r="C269" s="21"/>
      <c r="D269" s="21"/>
      <c r="E269" s="107" t="s">
        <v>47</v>
      </c>
      <c r="F269" s="93"/>
      <c r="G269" s="93"/>
      <c r="H269" s="93"/>
      <c r="I269" s="56" t="s">
        <v>43</v>
      </c>
      <c r="J269" s="55">
        <f aca="true" t="shared" si="130" ref="J269:X269">J268-J267</f>
        <v>0.00903616319559282</v>
      </c>
      <c r="K269" s="55">
        <f t="shared" si="130"/>
        <v>0.04580729083005508</v>
      </c>
      <c r="L269" s="55">
        <f t="shared" si="130"/>
        <v>0.0024316767251549715</v>
      </c>
      <c r="M269" s="55">
        <f t="shared" si="130"/>
        <v>0.00786706036379271</v>
      </c>
      <c r="N269" s="55">
        <f t="shared" si="130"/>
        <v>0.0019634478989880993</v>
      </c>
      <c r="O269" s="55">
        <f t="shared" si="130"/>
        <v>0.02678829518455858</v>
      </c>
      <c r="P269" s="55">
        <f t="shared" si="130"/>
        <v>0.006097133496278828</v>
      </c>
      <c r="Q269" s="55">
        <f t="shared" si="130"/>
        <v>0.006838601118639098</v>
      </c>
      <c r="R269" s="55">
        <f t="shared" si="130"/>
        <v>0.004295405504994465</v>
      </c>
      <c r="S269" s="55">
        <f t="shared" si="130"/>
        <v>0.0027746025264604006</v>
      </c>
      <c r="T269" s="55">
        <f t="shared" si="130"/>
        <v>0.012063225438919377</v>
      </c>
      <c r="U269" s="55">
        <f t="shared" si="130"/>
        <v>0.0022198066998638626</v>
      </c>
      <c r="V269" s="55">
        <f t="shared" si="130"/>
        <v>0.002371366577386319</v>
      </c>
      <c r="W269" s="55">
        <f t="shared" si="130"/>
        <v>0.07501876410260166</v>
      </c>
      <c r="X269" s="55">
        <f t="shared" si="130"/>
        <v>0.07684997565058893</v>
      </c>
    </row>
    <row r="270" spans="1:24" ht="15.75">
      <c r="A270" s="53" t="s">
        <v>89</v>
      </c>
      <c r="B270" s="20"/>
      <c r="C270" s="21"/>
      <c r="D270" s="21"/>
      <c r="E270" s="107" t="s">
        <v>47</v>
      </c>
      <c r="F270" s="94"/>
      <c r="G270" s="94"/>
      <c r="H270" s="94"/>
      <c r="I270" s="53" t="s">
        <v>89</v>
      </c>
      <c r="J270" s="50">
        <f aca="true" t="shared" si="131" ref="J270:V270">MIN(J254:J263)</f>
        <v>0.059</v>
      </c>
      <c r="K270" s="50">
        <f t="shared" si="131"/>
        <v>68.764</v>
      </c>
      <c r="L270" s="50">
        <f t="shared" si="131"/>
        <v>0.01</v>
      </c>
      <c r="M270" s="50">
        <f t="shared" si="131"/>
        <v>-0.013</v>
      </c>
      <c r="N270" s="50">
        <f>MIN(N254:N256,N258:N260,N262)</f>
        <v>0.039</v>
      </c>
      <c r="O270" s="50">
        <f t="shared" si="131"/>
        <v>0.121</v>
      </c>
      <c r="P270" s="50">
        <f t="shared" si="131"/>
        <v>0.044</v>
      </c>
      <c r="Q270" s="50">
        <f t="shared" si="131"/>
        <v>-0.017</v>
      </c>
      <c r="R270" s="50">
        <f>MIN(R255:R263)</f>
        <v>0.252</v>
      </c>
      <c r="S270" s="50">
        <f t="shared" si="131"/>
        <v>-0.001</v>
      </c>
      <c r="T270" s="50">
        <f t="shared" si="131"/>
        <v>-0.041</v>
      </c>
      <c r="U270" s="50">
        <f t="shared" si="131"/>
        <v>-0.047</v>
      </c>
      <c r="V270" s="50">
        <f t="shared" si="131"/>
        <v>0.024</v>
      </c>
      <c r="W270" s="50">
        <f>MIN(W254:W262)</f>
        <v>34.999</v>
      </c>
      <c r="X270" s="50">
        <f>MIN(X254:X262)</f>
        <v>104.768</v>
      </c>
    </row>
    <row r="271" spans="1:24" ht="15.75">
      <c r="A271" s="53" t="s">
        <v>7</v>
      </c>
      <c r="B271" s="20"/>
      <c r="C271" s="21"/>
      <c r="D271" s="21"/>
      <c r="E271" s="107" t="s">
        <v>47</v>
      </c>
      <c r="F271" s="94"/>
      <c r="G271" s="94"/>
      <c r="H271" s="94"/>
      <c r="I271" s="53" t="s">
        <v>7</v>
      </c>
      <c r="J271" s="50">
        <f aca="true" t="shared" si="132" ref="J271:X271">J264-J266</f>
        <v>0.04340828124885162</v>
      </c>
      <c r="K271" s="50">
        <f t="shared" si="132"/>
        <v>68.64019270916995</v>
      </c>
      <c r="L271" s="50">
        <f t="shared" si="132"/>
        <v>0.0035683232748450235</v>
      </c>
      <c r="M271" s="50">
        <f t="shared" si="132"/>
        <v>-0.018467060363792708</v>
      </c>
      <c r="N271" s="50">
        <f t="shared" si="132"/>
        <v>0.038322266386726186</v>
      </c>
      <c r="O271" s="50">
        <f t="shared" si="132"/>
        <v>0.11065614925988586</v>
      </c>
      <c r="P271" s="50">
        <f t="shared" si="132"/>
        <v>0.04170286650372119</v>
      </c>
      <c r="Q271" s="50">
        <f t="shared" si="132"/>
        <v>-0.0326386011186391</v>
      </c>
      <c r="R271" s="50">
        <f t="shared" si="132"/>
        <v>0.25103792782833884</v>
      </c>
      <c r="S271" s="50">
        <f t="shared" si="132"/>
        <v>-0.0027746025264604006</v>
      </c>
      <c r="T271" s="50">
        <f t="shared" si="132"/>
        <v>-0.04566322543891938</v>
      </c>
      <c r="U271" s="50">
        <f t="shared" si="132"/>
        <v>-0.06577536225541941</v>
      </c>
      <c r="V271" s="50">
        <f t="shared" si="132"/>
        <v>0.020961966755947005</v>
      </c>
      <c r="W271" s="50">
        <f t="shared" si="132"/>
        <v>34.779647902564065</v>
      </c>
      <c r="X271" s="50">
        <f t="shared" si="132"/>
        <v>104.44848335768275</v>
      </c>
    </row>
    <row r="272" spans="1:24" ht="15.75">
      <c r="A272" s="71" t="s">
        <v>43</v>
      </c>
      <c r="B272" s="20"/>
      <c r="C272" s="21"/>
      <c r="D272" s="21"/>
      <c r="E272" s="107" t="s">
        <v>47</v>
      </c>
      <c r="F272" s="94"/>
      <c r="G272" s="94"/>
      <c r="H272" s="94"/>
      <c r="I272" s="53" t="s">
        <v>43</v>
      </c>
      <c r="J272" s="50">
        <f aca="true" t="shared" si="133" ref="J272:X272">J270-J271</f>
        <v>0.015591718751148377</v>
      </c>
      <c r="K272" s="50">
        <f t="shared" si="133"/>
        <v>0.12380729083004383</v>
      </c>
      <c r="L272" s="50">
        <f t="shared" si="133"/>
        <v>0.006431676725154977</v>
      </c>
      <c r="M272" s="50">
        <f t="shared" si="133"/>
        <v>0.005467060363792709</v>
      </c>
      <c r="N272" s="50">
        <f t="shared" si="133"/>
        <v>0.0006777336132738135</v>
      </c>
      <c r="O272" s="50">
        <f t="shared" si="133"/>
        <v>0.010343850740114138</v>
      </c>
      <c r="P272" s="50">
        <f t="shared" si="133"/>
        <v>0.0022971334962788095</v>
      </c>
      <c r="Q272" s="50">
        <f t="shared" si="133"/>
        <v>0.0156386011186391</v>
      </c>
      <c r="R272" s="50">
        <f t="shared" si="133"/>
        <v>0.0009620721716611658</v>
      </c>
      <c r="S272" s="50">
        <f t="shared" si="133"/>
        <v>0.0017746025264604006</v>
      </c>
      <c r="T272" s="50">
        <f t="shared" si="133"/>
        <v>0.00466322543891938</v>
      </c>
      <c r="U272" s="50">
        <f t="shared" si="133"/>
        <v>0.01877536225541941</v>
      </c>
      <c r="V272" s="50">
        <f t="shared" si="133"/>
        <v>0.0030380332440529956</v>
      </c>
      <c r="W272" s="50">
        <f t="shared" si="133"/>
        <v>0.2193520974359373</v>
      </c>
      <c r="X272" s="50">
        <f t="shared" si="133"/>
        <v>0.31951664231725374</v>
      </c>
    </row>
    <row r="273" spans="1:24" ht="15.75">
      <c r="A273" s="20"/>
      <c r="B273" s="20"/>
      <c r="C273" s="21"/>
      <c r="D273" s="21"/>
      <c r="E273" s="21"/>
      <c r="F273" s="21"/>
      <c r="G273" s="21"/>
      <c r="H273" s="21"/>
      <c r="I273" s="22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ht="15.75">
      <c r="A274" s="110" t="s">
        <v>116</v>
      </c>
      <c r="B274" s="8" t="s">
        <v>130</v>
      </c>
      <c r="C274" s="5">
        <v>22</v>
      </c>
      <c r="D274" s="5">
        <v>3</v>
      </c>
      <c r="E274" s="5">
        <v>0</v>
      </c>
      <c r="F274" s="5">
        <v>0</v>
      </c>
      <c r="G274" s="5">
        <v>0</v>
      </c>
      <c r="H274" s="5">
        <v>0</v>
      </c>
      <c r="I274" s="6">
        <v>0</v>
      </c>
      <c r="J274" s="48">
        <v>0.059</v>
      </c>
      <c r="K274" s="48">
        <v>71.274</v>
      </c>
      <c r="L274" s="48">
        <v>0.023</v>
      </c>
      <c r="M274" s="68">
        <v>-0.027</v>
      </c>
      <c r="N274" s="48">
        <v>0.035</v>
      </c>
      <c r="O274" s="48">
        <v>0.081</v>
      </c>
      <c r="P274" s="48">
        <v>0.011</v>
      </c>
      <c r="Q274" s="48">
        <v>0.025</v>
      </c>
      <c r="R274" s="48">
        <v>0.508</v>
      </c>
      <c r="S274" s="48">
        <v>0.021</v>
      </c>
      <c r="T274" s="48">
        <v>-0.037</v>
      </c>
      <c r="U274" s="48">
        <v>0.01</v>
      </c>
      <c r="V274" s="48">
        <v>0.019</v>
      </c>
      <c r="W274" s="48">
        <v>31.373</v>
      </c>
      <c r="X274" s="48">
        <v>103.374</v>
      </c>
    </row>
    <row r="275" spans="1:24" ht="15.75">
      <c r="A275" s="110" t="s">
        <v>116</v>
      </c>
      <c r="B275" s="8" t="s">
        <v>131</v>
      </c>
      <c r="C275" s="5">
        <v>22</v>
      </c>
      <c r="D275" s="5">
        <v>3</v>
      </c>
      <c r="E275" s="5">
        <v>0</v>
      </c>
      <c r="F275" s="5">
        <v>0</v>
      </c>
      <c r="G275" s="5">
        <v>0</v>
      </c>
      <c r="H275" s="5">
        <v>0</v>
      </c>
      <c r="I275" s="6">
        <v>0</v>
      </c>
      <c r="J275" s="48">
        <v>0.052</v>
      </c>
      <c r="K275" s="48">
        <v>71.252</v>
      </c>
      <c r="L275" s="48">
        <v>0.03</v>
      </c>
      <c r="M275" s="48">
        <v>-0.005</v>
      </c>
      <c r="N275" s="48">
        <v>0.034</v>
      </c>
      <c r="O275" s="48">
        <v>0.103</v>
      </c>
      <c r="P275" s="48">
        <v>-0.006</v>
      </c>
      <c r="Q275" s="48">
        <v>0.003</v>
      </c>
      <c r="R275" s="48">
        <v>0.486</v>
      </c>
      <c r="S275" s="48">
        <v>0.022</v>
      </c>
      <c r="T275" s="48">
        <v>0.004</v>
      </c>
      <c r="U275" s="48">
        <v>0.027</v>
      </c>
      <c r="V275" s="48">
        <v>0.018</v>
      </c>
      <c r="W275" s="48">
        <v>31.607</v>
      </c>
      <c r="X275" s="48">
        <v>103.627</v>
      </c>
    </row>
    <row r="276" spans="1:24" ht="15.75">
      <c r="A276" s="110" t="s">
        <v>116</v>
      </c>
      <c r="B276" s="8" t="s">
        <v>132</v>
      </c>
      <c r="C276" s="5">
        <v>22</v>
      </c>
      <c r="D276" s="5">
        <v>3</v>
      </c>
      <c r="E276" s="5">
        <v>0</v>
      </c>
      <c r="F276" s="5">
        <v>0</v>
      </c>
      <c r="G276" s="5">
        <v>0</v>
      </c>
      <c r="H276" s="5">
        <v>0</v>
      </c>
      <c r="I276" s="6">
        <v>0</v>
      </c>
      <c r="J276" s="48">
        <v>0.047</v>
      </c>
      <c r="K276" s="48">
        <v>70.889</v>
      </c>
      <c r="L276" s="48">
        <v>0.025</v>
      </c>
      <c r="M276" s="48">
        <v>-0.011</v>
      </c>
      <c r="N276" s="48">
        <v>0.034</v>
      </c>
      <c r="O276" s="48">
        <v>0.11</v>
      </c>
      <c r="P276" s="48">
        <v>0.007</v>
      </c>
      <c r="Q276" s="48">
        <v>-0.03</v>
      </c>
      <c r="R276" s="48">
        <v>0.479</v>
      </c>
      <c r="S276" s="48">
        <v>0.024</v>
      </c>
      <c r="T276" s="48">
        <v>-0.003</v>
      </c>
      <c r="U276" s="48">
        <v>0.037</v>
      </c>
      <c r="V276" s="48">
        <v>-0.004</v>
      </c>
      <c r="W276" s="48">
        <v>31.317</v>
      </c>
      <c r="X276" s="48">
        <v>102.921</v>
      </c>
    </row>
    <row r="277" spans="1:24" ht="15.75">
      <c r="A277" s="110" t="s">
        <v>116</v>
      </c>
      <c r="B277" s="8" t="s">
        <v>133</v>
      </c>
      <c r="C277" s="5">
        <v>22</v>
      </c>
      <c r="D277" s="5">
        <v>3</v>
      </c>
      <c r="E277" s="5">
        <v>0</v>
      </c>
      <c r="F277" s="5">
        <v>0</v>
      </c>
      <c r="G277" s="5">
        <v>0</v>
      </c>
      <c r="H277" s="5">
        <v>0</v>
      </c>
      <c r="I277" s="6">
        <v>0</v>
      </c>
      <c r="J277" s="48">
        <v>0.041</v>
      </c>
      <c r="K277" s="48">
        <v>71.041</v>
      </c>
      <c r="L277" s="48">
        <v>0.034</v>
      </c>
      <c r="M277" s="48">
        <v>0.006</v>
      </c>
      <c r="N277" s="48">
        <v>0.034</v>
      </c>
      <c r="O277" s="48">
        <v>0.103</v>
      </c>
      <c r="P277" s="48">
        <v>-0.007</v>
      </c>
      <c r="Q277" s="48">
        <v>0.011</v>
      </c>
      <c r="R277" s="48">
        <v>0.472</v>
      </c>
      <c r="S277" s="48">
        <v>0.017</v>
      </c>
      <c r="T277" s="48">
        <v>0.021</v>
      </c>
      <c r="U277" s="48">
        <v>-0.008</v>
      </c>
      <c r="V277" s="48">
        <v>0.005</v>
      </c>
      <c r="W277" s="48">
        <v>31.577</v>
      </c>
      <c r="X277" s="48">
        <v>103.348</v>
      </c>
    </row>
    <row r="278" spans="1:24" ht="15.75">
      <c r="A278" s="110" t="s">
        <v>116</v>
      </c>
      <c r="B278" s="8" t="s">
        <v>134</v>
      </c>
      <c r="C278" s="5">
        <v>22</v>
      </c>
      <c r="D278" s="5">
        <v>3</v>
      </c>
      <c r="E278" s="5">
        <v>0</v>
      </c>
      <c r="F278" s="5">
        <v>0</v>
      </c>
      <c r="G278" s="5">
        <v>0</v>
      </c>
      <c r="H278" s="5">
        <v>0</v>
      </c>
      <c r="I278" s="6">
        <v>0</v>
      </c>
      <c r="J278" s="48">
        <v>0.039</v>
      </c>
      <c r="K278" s="48">
        <v>71.315</v>
      </c>
      <c r="L278" s="48">
        <v>0.012</v>
      </c>
      <c r="M278" s="48">
        <v>-0.006</v>
      </c>
      <c r="N278" s="48">
        <v>0.031</v>
      </c>
      <c r="O278" s="48">
        <v>0.087</v>
      </c>
      <c r="P278" s="48">
        <v>0.007</v>
      </c>
      <c r="Q278" s="48">
        <v>0.019</v>
      </c>
      <c r="R278" s="48">
        <v>0.494</v>
      </c>
      <c r="S278" s="48">
        <v>0.021</v>
      </c>
      <c r="T278" s="48">
        <v>-0.009</v>
      </c>
      <c r="U278" s="48">
        <v>-0.006</v>
      </c>
      <c r="V278" s="48">
        <v>-0.013</v>
      </c>
      <c r="W278" s="48">
        <v>31.599</v>
      </c>
      <c r="X278" s="48">
        <v>103.59</v>
      </c>
    </row>
    <row r="279" spans="1:24" ht="15.75">
      <c r="A279" s="110" t="s">
        <v>116</v>
      </c>
      <c r="B279" s="8" t="s">
        <v>135</v>
      </c>
      <c r="C279" s="5">
        <v>22</v>
      </c>
      <c r="D279" s="5">
        <v>3</v>
      </c>
      <c r="E279" s="5">
        <v>0</v>
      </c>
      <c r="F279" s="5">
        <v>0</v>
      </c>
      <c r="G279" s="5">
        <v>0</v>
      </c>
      <c r="H279" s="5">
        <v>0</v>
      </c>
      <c r="I279" s="6">
        <v>0</v>
      </c>
      <c r="J279" s="48">
        <v>0.042</v>
      </c>
      <c r="K279" s="48">
        <v>71.596</v>
      </c>
      <c r="L279" s="48">
        <v>0.021</v>
      </c>
      <c r="M279" s="48">
        <v>-0.003</v>
      </c>
      <c r="N279" s="48">
        <v>0.043</v>
      </c>
      <c r="O279" s="48">
        <v>0.107</v>
      </c>
      <c r="P279" s="48">
        <v>0.001</v>
      </c>
      <c r="Q279" s="48">
        <v>-0.016</v>
      </c>
      <c r="R279" s="48">
        <v>0.496</v>
      </c>
      <c r="S279" s="48">
        <v>0.022</v>
      </c>
      <c r="T279" s="48">
        <v>-0.009</v>
      </c>
      <c r="U279" s="48">
        <v>-0.023</v>
      </c>
      <c r="V279" s="48">
        <v>0.006</v>
      </c>
      <c r="W279" s="48">
        <v>30.964</v>
      </c>
      <c r="X279" s="48">
        <v>103.249</v>
      </c>
    </row>
    <row r="280" spans="1:24" ht="15.75">
      <c r="A280" s="110" t="s">
        <v>116</v>
      </c>
      <c r="B280" s="8" t="s">
        <v>136</v>
      </c>
      <c r="C280" s="5">
        <v>22</v>
      </c>
      <c r="D280" s="5">
        <v>3</v>
      </c>
      <c r="E280" s="5">
        <v>0</v>
      </c>
      <c r="F280" s="5">
        <v>0</v>
      </c>
      <c r="G280" s="5">
        <v>0</v>
      </c>
      <c r="H280" s="5">
        <v>0</v>
      </c>
      <c r="I280" s="6">
        <v>0</v>
      </c>
      <c r="J280" s="48">
        <v>0.039</v>
      </c>
      <c r="K280" s="68">
        <v>70.384</v>
      </c>
      <c r="L280" s="48">
        <v>0.009</v>
      </c>
      <c r="M280" s="48">
        <v>0.002</v>
      </c>
      <c r="N280" s="48">
        <v>0.028</v>
      </c>
      <c r="O280" s="48">
        <v>0.102</v>
      </c>
      <c r="P280" s="48">
        <v>-0.005</v>
      </c>
      <c r="Q280" s="48">
        <v>0.019</v>
      </c>
      <c r="R280" s="48">
        <v>0.5</v>
      </c>
      <c r="S280" s="48">
        <v>0.028</v>
      </c>
      <c r="T280" s="48">
        <v>-0.03</v>
      </c>
      <c r="U280" s="48">
        <v>0.028</v>
      </c>
      <c r="V280" s="48">
        <v>0.01</v>
      </c>
      <c r="W280" s="68">
        <v>32.036</v>
      </c>
      <c r="X280" s="48">
        <v>103.15</v>
      </c>
    </row>
    <row r="281" spans="1:24" ht="15.75">
      <c r="A281" s="110" t="s">
        <v>116</v>
      </c>
      <c r="B281" s="106" t="s">
        <v>137</v>
      </c>
      <c r="C281" s="5">
        <v>22</v>
      </c>
      <c r="D281" s="5">
        <v>3</v>
      </c>
      <c r="E281" s="5">
        <v>0</v>
      </c>
      <c r="F281" s="5">
        <v>0</v>
      </c>
      <c r="G281" s="5">
        <v>0</v>
      </c>
      <c r="H281" s="5">
        <v>0</v>
      </c>
      <c r="I281" s="6">
        <v>0</v>
      </c>
      <c r="J281" s="48">
        <v>0.031</v>
      </c>
      <c r="K281" s="48">
        <v>71.196</v>
      </c>
      <c r="L281" s="48">
        <v>0.024</v>
      </c>
      <c r="M281" s="48">
        <v>-0.012</v>
      </c>
      <c r="N281" s="48">
        <v>0.043</v>
      </c>
      <c r="O281" s="48">
        <v>0.097</v>
      </c>
      <c r="P281" s="48">
        <v>0.008</v>
      </c>
      <c r="Q281" s="48">
        <v>-0.016</v>
      </c>
      <c r="R281" s="48">
        <v>0.476</v>
      </c>
      <c r="S281" s="68">
        <v>0.049</v>
      </c>
      <c r="T281" s="48">
        <v>0.003</v>
      </c>
      <c r="U281" s="48">
        <v>0.03</v>
      </c>
      <c r="V281" s="48">
        <v>0.011</v>
      </c>
      <c r="W281" s="48">
        <v>31.2</v>
      </c>
      <c r="X281" s="48">
        <v>103.139</v>
      </c>
    </row>
    <row r="282" spans="1:24" ht="15.75">
      <c r="A282" s="110" t="s">
        <v>116</v>
      </c>
      <c r="B282" s="8" t="s">
        <v>138</v>
      </c>
      <c r="C282" s="5">
        <v>22</v>
      </c>
      <c r="D282" s="5">
        <v>3</v>
      </c>
      <c r="E282" s="5">
        <v>0</v>
      </c>
      <c r="F282" s="5">
        <v>0</v>
      </c>
      <c r="G282" s="5">
        <v>0</v>
      </c>
      <c r="H282" s="5">
        <v>0</v>
      </c>
      <c r="I282" s="6">
        <v>0</v>
      </c>
      <c r="J282" s="48">
        <v>0.057</v>
      </c>
      <c r="K282" s="48">
        <v>70.796</v>
      </c>
      <c r="L282" s="48">
        <v>0.003</v>
      </c>
      <c r="M282" s="48">
        <v>-0.004</v>
      </c>
      <c r="N282" s="48">
        <v>0.038</v>
      </c>
      <c r="O282" s="48">
        <v>0.101</v>
      </c>
      <c r="P282" s="48">
        <v>0.002</v>
      </c>
      <c r="Q282" s="48">
        <v>0.007</v>
      </c>
      <c r="R282" s="48">
        <v>0.473</v>
      </c>
      <c r="S282" s="68">
        <v>0.04</v>
      </c>
      <c r="T282" s="48">
        <v>-0.036</v>
      </c>
      <c r="U282" s="48">
        <v>-0.06</v>
      </c>
      <c r="V282" s="48">
        <v>0.009</v>
      </c>
      <c r="W282" s="48">
        <v>31.309</v>
      </c>
      <c r="X282" s="48">
        <v>102.736</v>
      </c>
    </row>
    <row r="283" spans="1:24" ht="16.5" thickBot="1">
      <c r="A283" s="111" t="s">
        <v>116</v>
      </c>
      <c r="B283" s="19" t="s">
        <v>139</v>
      </c>
      <c r="C283" s="15">
        <v>22</v>
      </c>
      <c r="D283" s="15">
        <v>3</v>
      </c>
      <c r="E283" s="15">
        <v>0</v>
      </c>
      <c r="F283" s="15">
        <v>0</v>
      </c>
      <c r="G283" s="15">
        <v>0</v>
      </c>
      <c r="H283" s="15">
        <v>0</v>
      </c>
      <c r="I283" s="16">
        <v>0</v>
      </c>
      <c r="J283" s="49">
        <v>0.04</v>
      </c>
      <c r="K283" s="49">
        <v>71.355</v>
      </c>
      <c r="L283" s="49">
        <v>0.028</v>
      </c>
      <c r="M283" s="49">
        <v>0.002</v>
      </c>
      <c r="N283" s="69">
        <v>0.052</v>
      </c>
      <c r="O283" s="49">
        <v>0.087</v>
      </c>
      <c r="P283" s="49">
        <v>0.012</v>
      </c>
      <c r="Q283" s="49">
        <v>-0.004</v>
      </c>
      <c r="R283" s="49">
        <v>0.486</v>
      </c>
      <c r="S283" s="49">
        <v>0.031</v>
      </c>
      <c r="T283" s="49">
        <v>0.022</v>
      </c>
      <c r="U283" s="49">
        <v>-0.043</v>
      </c>
      <c r="V283" s="49">
        <v>-0.013</v>
      </c>
      <c r="W283" s="49">
        <v>31.431</v>
      </c>
      <c r="X283" s="49">
        <v>103.487</v>
      </c>
    </row>
    <row r="284" spans="1:24" ht="15.75">
      <c r="A284" s="47" t="s">
        <v>2</v>
      </c>
      <c r="B284" s="2"/>
      <c r="C284" s="5"/>
      <c r="D284" s="5"/>
      <c r="E284" s="107" t="s">
        <v>47</v>
      </c>
      <c r="F284" s="21"/>
      <c r="G284" s="21"/>
      <c r="H284" s="21"/>
      <c r="I284" s="47" t="s">
        <v>2</v>
      </c>
      <c r="J284" s="50">
        <f aca="true" t="shared" si="134" ref="J284:X284">AVERAGE(J274:J283)</f>
        <v>0.0447</v>
      </c>
      <c r="K284" s="45">
        <f>AVERAGE(K274:K279,K281:K283)</f>
        <v>71.19044444444445</v>
      </c>
      <c r="L284" s="26">
        <f t="shared" si="134"/>
        <v>0.0209</v>
      </c>
      <c r="M284" s="26">
        <f>AVERAGE(M275:M283)</f>
        <v>-0.0034444444444444444</v>
      </c>
      <c r="N284" s="50">
        <f>AVERAGE(N274:N282)</f>
        <v>0.035555555555555556</v>
      </c>
      <c r="O284" s="26">
        <f t="shared" si="134"/>
        <v>0.09779999999999998</v>
      </c>
      <c r="P284" s="50">
        <f t="shared" si="134"/>
        <v>0.003</v>
      </c>
      <c r="Q284" s="50">
        <f t="shared" si="134"/>
        <v>0.0018</v>
      </c>
      <c r="R284" s="45">
        <f t="shared" si="134"/>
        <v>0.487</v>
      </c>
      <c r="S284" s="45">
        <f>AVERAGE(S274:S280,S283)</f>
        <v>0.02325</v>
      </c>
      <c r="T284" s="45">
        <f t="shared" si="134"/>
        <v>-0.007400000000000001</v>
      </c>
      <c r="U284" s="26">
        <f t="shared" si="134"/>
        <v>-0.0007999999999999993</v>
      </c>
      <c r="V284" s="26">
        <f t="shared" si="134"/>
        <v>0.0048000000000000004</v>
      </c>
      <c r="W284" s="26">
        <f>AVERAGE(W274:W279,W281:W283)</f>
        <v>31.375222222222217</v>
      </c>
      <c r="X284" s="26">
        <f t="shared" si="134"/>
        <v>103.2621</v>
      </c>
    </row>
    <row r="285" spans="1:24" ht="15.75">
      <c r="A285" s="47" t="s">
        <v>3</v>
      </c>
      <c r="B285" s="2"/>
      <c r="C285" s="5"/>
      <c r="D285" s="5"/>
      <c r="E285" s="107" t="s">
        <v>47</v>
      </c>
      <c r="F285" s="21"/>
      <c r="G285" s="21"/>
      <c r="H285" s="21"/>
      <c r="I285" s="47" t="s">
        <v>3</v>
      </c>
      <c r="J285" s="50">
        <f>STDEV(J274:J283)</f>
        <v>0.008882567196480992</v>
      </c>
      <c r="K285" s="45">
        <f>STDEV(K274:K279,K281:K283)</f>
        <v>0.2466420032714987</v>
      </c>
      <c r="L285" s="26">
        <f aca="true" t="shared" si="135" ref="L285:X285">STDEV(L274:L283)</f>
        <v>0.009870832453918637</v>
      </c>
      <c r="M285" s="26">
        <f>STDEV(M275:M283)</f>
        <v>0.0060023143684563695</v>
      </c>
      <c r="N285" s="50">
        <f>STDEV(N274:N282)</f>
        <v>0.00502770104299945</v>
      </c>
      <c r="O285" s="26">
        <f t="shared" si="135"/>
        <v>0.009612491872558332</v>
      </c>
      <c r="P285" s="50">
        <f t="shared" si="135"/>
        <v>0.007086763875156433</v>
      </c>
      <c r="Q285" s="50">
        <f t="shared" si="135"/>
        <v>0.018017275660382796</v>
      </c>
      <c r="R285" s="45">
        <f t="shared" si="135"/>
        <v>0.012238373167123891</v>
      </c>
      <c r="S285" s="45">
        <f>STDEV(S274:S280,S283)</f>
        <v>0.0043996753126955696</v>
      </c>
      <c r="T285" s="45">
        <f t="shared" si="135"/>
        <v>0.021443465723203936</v>
      </c>
      <c r="U285" s="26">
        <f t="shared" si="135"/>
        <v>0.033255910084608355</v>
      </c>
      <c r="V285" s="26">
        <f t="shared" si="135"/>
        <v>0.011409547658771477</v>
      </c>
      <c r="W285" s="26">
        <f>STDEV(W274:W279,W281:W283)</f>
        <v>0.21071590932923093</v>
      </c>
      <c r="X285" s="26">
        <f t="shared" si="135"/>
        <v>0.28522367441087865</v>
      </c>
    </row>
    <row r="286" spans="1:24" ht="15.75">
      <c r="A286" s="47" t="s">
        <v>4</v>
      </c>
      <c r="B286" s="2"/>
      <c r="C286" s="5"/>
      <c r="D286" s="5"/>
      <c r="E286" s="107" t="s">
        <v>47</v>
      </c>
      <c r="F286" s="21"/>
      <c r="G286" s="21"/>
      <c r="H286" s="21"/>
      <c r="I286" s="47" t="s">
        <v>4</v>
      </c>
      <c r="J286" s="50">
        <f aca="true" t="shared" si="136" ref="J286:X286">J285*2</f>
        <v>0.017765134392961984</v>
      </c>
      <c r="K286" s="45">
        <f t="shared" si="136"/>
        <v>0.4932840065429974</v>
      </c>
      <c r="L286" s="26">
        <f t="shared" si="136"/>
        <v>0.019741664907837273</v>
      </c>
      <c r="M286" s="26">
        <f t="shared" si="136"/>
        <v>0.012004628736912739</v>
      </c>
      <c r="N286" s="50">
        <f t="shared" si="136"/>
        <v>0.0100554020859989</v>
      </c>
      <c r="O286" s="26">
        <f t="shared" si="136"/>
        <v>0.019224983745116664</v>
      </c>
      <c r="P286" s="50">
        <f t="shared" si="136"/>
        <v>0.014173527750312866</v>
      </c>
      <c r="Q286" s="50">
        <f t="shared" si="136"/>
        <v>0.03603455132076559</v>
      </c>
      <c r="R286" s="45">
        <f t="shared" si="136"/>
        <v>0.024476746334247783</v>
      </c>
      <c r="S286" s="45">
        <f t="shared" si="136"/>
        <v>0.008799350625391139</v>
      </c>
      <c r="T286" s="45">
        <f t="shared" si="136"/>
        <v>0.04288693144640787</v>
      </c>
      <c r="U286" s="26">
        <f t="shared" si="136"/>
        <v>0.06651182016921671</v>
      </c>
      <c r="V286" s="26">
        <f t="shared" si="136"/>
        <v>0.022819095317542955</v>
      </c>
      <c r="W286" s="26">
        <f t="shared" si="136"/>
        <v>0.42143181865846185</v>
      </c>
      <c r="X286" s="26">
        <f t="shared" si="136"/>
        <v>0.5704473488217573</v>
      </c>
    </row>
    <row r="287" spans="1:24" ht="15.75">
      <c r="A287" s="56" t="s">
        <v>5</v>
      </c>
      <c r="B287" s="2"/>
      <c r="C287" s="5"/>
      <c r="D287" s="5"/>
      <c r="E287" s="107" t="s">
        <v>47</v>
      </c>
      <c r="F287" s="93"/>
      <c r="G287" s="93"/>
      <c r="H287" s="93"/>
      <c r="I287" s="56" t="s">
        <v>5</v>
      </c>
      <c r="J287" s="55">
        <f aca="true" t="shared" si="137" ref="J287:X287">MAX(J274:J283)</f>
        <v>0.059</v>
      </c>
      <c r="K287" s="55">
        <f t="shared" si="137"/>
        <v>71.596</v>
      </c>
      <c r="L287" s="55">
        <f t="shared" si="137"/>
        <v>0.034</v>
      </c>
      <c r="M287" s="55">
        <f t="shared" si="137"/>
        <v>0.006</v>
      </c>
      <c r="N287" s="55">
        <f>MAX(N274:N282)</f>
        <v>0.043</v>
      </c>
      <c r="O287" s="55">
        <f t="shared" si="137"/>
        <v>0.11</v>
      </c>
      <c r="P287" s="55">
        <f t="shared" si="137"/>
        <v>0.012</v>
      </c>
      <c r="Q287" s="55">
        <f t="shared" si="137"/>
        <v>0.025</v>
      </c>
      <c r="R287" s="55">
        <f t="shared" si="137"/>
        <v>0.508</v>
      </c>
      <c r="S287" s="55">
        <f>MAX(S274:S280,S283)</f>
        <v>0.031</v>
      </c>
      <c r="T287" s="55">
        <f t="shared" si="137"/>
        <v>0.022</v>
      </c>
      <c r="U287" s="55">
        <f t="shared" si="137"/>
        <v>0.037</v>
      </c>
      <c r="V287" s="55">
        <f t="shared" si="137"/>
        <v>0.019</v>
      </c>
      <c r="W287" s="55">
        <f>MAX(W274:W279,W281:W283)</f>
        <v>31.607</v>
      </c>
      <c r="X287" s="55">
        <f t="shared" si="137"/>
        <v>103.627</v>
      </c>
    </row>
    <row r="288" spans="1:24" ht="15.75">
      <c r="A288" s="56" t="s">
        <v>6</v>
      </c>
      <c r="B288" s="2"/>
      <c r="C288" s="5"/>
      <c r="D288" s="5"/>
      <c r="E288" s="107" t="s">
        <v>47</v>
      </c>
      <c r="F288" s="93"/>
      <c r="G288" s="93"/>
      <c r="H288" s="93"/>
      <c r="I288" s="56" t="s">
        <v>6</v>
      </c>
      <c r="J288" s="55">
        <f aca="true" t="shared" si="138" ref="J288:X288">J284+J286</f>
        <v>0.06246513439296198</v>
      </c>
      <c r="K288" s="55">
        <f t="shared" si="138"/>
        <v>71.68372845098745</v>
      </c>
      <c r="L288" s="55">
        <f t="shared" si="138"/>
        <v>0.04064166490783727</v>
      </c>
      <c r="M288" s="55">
        <f t="shared" si="138"/>
        <v>0.008560184292468295</v>
      </c>
      <c r="N288" s="55">
        <f t="shared" si="138"/>
        <v>0.045610957641554456</v>
      </c>
      <c r="O288" s="55">
        <f t="shared" si="138"/>
        <v>0.11702498374511665</v>
      </c>
      <c r="P288" s="55">
        <f t="shared" si="138"/>
        <v>0.017173527750312865</v>
      </c>
      <c r="Q288" s="55">
        <f t="shared" si="138"/>
        <v>0.037834551320765596</v>
      </c>
      <c r="R288" s="55">
        <f t="shared" si="138"/>
        <v>0.5114767463342478</v>
      </c>
      <c r="S288" s="55">
        <f t="shared" si="138"/>
        <v>0.03204935062539114</v>
      </c>
      <c r="T288" s="55">
        <f t="shared" si="138"/>
        <v>0.03548693144640787</v>
      </c>
      <c r="U288" s="55">
        <f t="shared" si="138"/>
        <v>0.06571182016921671</v>
      </c>
      <c r="V288" s="55">
        <f t="shared" si="138"/>
        <v>0.027619095317542953</v>
      </c>
      <c r="W288" s="55">
        <f t="shared" si="138"/>
        <v>31.79665404088068</v>
      </c>
      <c r="X288" s="55">
        <f t="shared" si="138"/>
        <v>103.83254734882176</v>
      </c>
    </row>
    <row r="289" spans="1:24" ht="15.75">
      <c r="A289" s="70" t="s">
        <v>43</v>
      </c>
      <c r="B289" s="2"/>
      <c r="C289" s="5"/>
      <c r="D289" s="5"/>
      <c r="E289" s="107" t="s">
        <v>47</v>
      </c>
      <c r="F289" s="93"/>
      <c r="G289" s="93"/>
      <c r="H289" s="93"/>
      <c r="I289" s="56" t="s">
        <v>43</v>
      </c>
      <c r="J289" s="55">
        <f aca="true" t="shared" si="139" ref="J289:X289">J288-J287</f>
        <v>0.003465134392961984</v>
      </c>
      <c r="K289" s="55">
        <f t="shared" si="139"/>
        <v>0.08772845098744142</v>
      </c>
      <c r="L289" s="55">
        <f t="shared" si="139"/>
        <v>0.006641664907837269</v>
      </c>
      <c r="M289" s="55">
        <f t="shared" si="139"/>
        <v>0.0025601842924682944</v>
      </c>
      <c r="N289" s="55">
        <f t="shared" si="139"/>
        <v>0.0026109576415544594</v>
      </c>
      <c r="O289" s="55">
        <f t="shared" si="139"/>
        <v>0.0070249837451166475</v>
      </c>
      <c r="P289" s="55">
        <f t="shared" si="139"/>
        <v>0.005173527750312865</v>
      </c>
      <c r="Q289" s="55">
        <f t="shared" si="139"/>
        <v>0.012834551320765594</v>
      </c>
      <c r="R289" s="55">
        <f t="shared" si="139"/>
        <v>0.003476746334247771</v>
      </c>
      <c r="S289" s="55">
        <f t="shared" si="139"/>
        <v>0.0010493506253911392</v>
      </c>
      <c r="T289" s="55">
        <f t="shared" si="139"/>
        <v>0.01348693144640787</v>
      </c>
      <c r="U289" s="55">
        <f t="shared" si="139"/>
        <v>0.028711820169216716</v>
      </c>
      <c r="V289" s="55">
        <f t="shared" si="139"/>
        <v>0.008619095317542954</v>
      </c>
      <c r="W289" s="55">
        <f t="shared" si="139"/>
        <v>0.18965404088067928</v>
      </c>
      <c r="X289" s="55">
        <f t="shared" si="139"/>
        <v>0.20554734882176717</v>
      </c>
    </row>
    <row r="290" spans="1:24" ht="15.75">
      <c r="A290" s="53" t="s">
        <v>89</v>
      </c>
      <c r="B290" s="2"/>
      <c r="C290" s="5"/>
      <c r="D290" s="5"/>
      <c r="E290" s="107" t="s">
        <v>47</v>
      </c>
      <c r="F290" s="94"/>
      <c r="G290" s="94"/>
      <c r="H290" s="94"/>
      <c r="I290" s="53" t="s">
        <v>89</v>
      </c>
      <c r="J290" s="50">
        <f aca="true" t="shared" si="140" ref="J290:X290">MIN(J274:J283)</f>
        <v>0.031</v>
      </c>
      <c r="K290" s="50">
        <f>MIN(K274:K279,K281:K283)</f>
        <v>70.796</v>
      </c>
      <c r="L290" s="50">
        <f t="shared" si="140"/>
        <v>0.003</v>
      </c>
      <c r="M290" s="50">
        <f>MIN(M275:M283)</f>
        <v>-0.012</v>
      </c>
      <c r="N290" s="50">
        <f t="shared" si="140"/>
        <v>0.028</v>
      </c>
      <c r="O290" s="50">
        <f t="shared" si="140"/>
        <v>0.081</v>
      </c>
      <c r="P290" s="50">
        <f t="shared" si="140"/>
        <v>-0.007</v>
      </c>
      <c r="Q290" s="50">
        <f t="shared" si="140"/>
        <v>-0.03</v>
      </c>
      <c r="R290" s="50">
        <f t="shared" si="140"/>
        <v>0.472</v>
      </c>
      <c r="S290" s="50">
        <f t="shared" si="140"/>
        <v>0.017</v>
      </c>
      <c r="T290" s="50">
        <f t="shared" si="140"/>
        <v>-0.037</v>
      </c>
      <c r="U290" s="50">
        <f t="shared" si="140"/>
        <v>-0.06</v>
      </c>
      <c r="V290" s="50">
        <f t="shared" si="140"/>
        <v>-0.013</v>
      </c>
      <c r="W290" s="50">
        <f t="shared" si="140"/>
        <v>30.964</v>
      </c>
      <c r="X290" s="50">
        <f t="shared" si="140"/>
        <v>102.736</v>
      </c>
    </row>
    <row r="291" spans="1:24" ht="15.75">
      <c r="A291" s="53" t="s">
        <v>7</v>
      </c>
      <c r="B291" s="2"/>
      <c r="C291" s="5"/>
      <c r="D291" s="5"/>
      <c r="E291" s="107" t="s">
        <v>47</v>
      </c>
      <c r="F291" s="94"/>
      <c r="G291" s="94"/>
      <c r="H291" s="94"/>
      <c r="I291" s="53" t="s">
        <v>7</v>
      </c>
      <c r="J291" s="50">
        <f aca="true" t="shared" si="141" ref="J291:X291">J284-J286</f>
        <v>0.026934865607038012</v>
      </c>
      <c r="K291" s="50">
        <f t="shared" si="141"/>
        <v>70.69716043790146</v>
      </c>
      <c r="L291" s="50">
        <f t="shared" si="141"/>
        <v>0.0011583350921627253</v>
      </c>
      <c r="M291" s="50">
        <f t="shared" si="141"/>
        <v>-0.015449073181357183</v>
      </c>
      <c r="N291" s="50">
        <f t="shared" si="141"/>
        <v>0.025500153469556655</v>
      </c>
      <c r="O291" s="50">
        <f t="shared" si="141"/>
        <v>0.07857501625488332</v>
      </c>
      <c r="P291" s="50">
        <f t="shared" si="141"/>
        <v>-0.011173527750312866</v>
      </c>
      <c r="Q291" s="50">
        <f t="shared" si="141"/>
        <v>-0.03423455132076559</v>
      </c>
      <c r="R291" s="50">
        <f t="shared" si="141"/>
        <v>0.4625232536657522</v>
      </c>
      <c r="S291" s="50">
        <f t="shared" si="141"/>
        <v>0.01445064937460886</v>
      </c>
      <c r="T291" s="50">
        <f t="shared" si="141"/>
        <v>-0.050286931446407876</v>
      </c>
      <c r="U291" s="50">
        <f t="shared" si="141"/>
        <v>-0.0673118201692167</v>
      </c>
      <c r="V291" s="50">
        <f t="shared" si="141"/>
        <v>-0.018019095317542956</v>
      </c>
      <c r="W291" s="50">
        <f t="shared" si="141"/>
        <v>30.953790403563755</v>
      </c>
      <c r="X291" s="50">
        <f t="shared" si="141"/>
        <v>102.69165265117825</v>
      </c>
    </row>
    <row r="292" spans="1:24" ht="15.75">
      <c r="A292" s="71" t="s">
        <v>43</v>
      </c>
      <c r="B292" s="2"/>
      <c r="C292" s="5"/>
      <c r="D292" s="5"/>
      <c r="E292" s="107" t="s">
        <v>47</v>
      </c>
      <c r="F292" s="94"/>
      <c r="G292" s="94"/>
      <c r="H292" s="94"/>
      <c r="I292" s="53" t="s">
        <v>43</v>
      </c>
      <c r="J292" s="50">
        <f aca="true" t="shared" si="142" ref="J292:X292">J290-J291</f>
        <v>0.004065134392961987</v>
      </c>
      <c r="K292" s="50">
        <f t="shared" si="142"/>
        <v>0.09883956209854716</v>
      </c>
      <c r="L292" s="50">
        <f t="shared" si="142"/>
        <v>0.0018416649078372748</v>
      </c>
      <c r="M292" s="50">
        <f t="shared" si="142"/>
        <v>0.003449073181357183</v>
      </c>
      <c r="N292" s="50">
        <f t="shared" si="142"/>
        <v>0.0024998465304433455</v>
      </c>
      <c r="O292" s="50">
        <f t="shared" si="142"/>
        <v>0.0024249837451166822</v>
      </c>
      <c r="P292" s="50">
        <f t="shared" si="142"/>
        <v>0.004173527750312866</v>
      </c>
      <c r="Q292" s="50">
        <f t="shared" si="142"/>
        <v>0.004234551320765591</v>
      </c>
      <c r="R292" s="50">
        <f t="shared" si="142"/>
        <v>0.009476746334247776</v>
      </c>
      <c r="S292" s="50">
        <f t="shared" si="142"/>
        <v>0.0025493506253911405</v>
      </c>
      <c r="T292" s="50">
        <f t="shared" si="142"/>
        <v>0.013286931446407878</v>
      </c>
      <c r="U292" s="50">
        <f t="shared" si="142"/>
        <v>0.007311820169216707</v>
      </c>
      <c r="V292" s="50">
        <f t="shared" si="142"/>
        <v>0.005019095317542957</v>
      </c>
      <c r="W292" s="50">
        <f t="shared" si="142"/>
        <v>0.010209596436244084</v>
      </c>
      <c r="X292" s="50">
        <f t="shared" si="142"/>
        <v>0.04434734882175917</v>
      </c>
    </row>
    <row r="293" spans="2:9" ht="15.75">
      <c r="B293" s="2"/>
      <c r="C293" s="5"/>
      <c r="D293" s="5"/>
      <c r="E293" s="5"/>
      <c r="F293" s="5"/>
      <c r="G293" s="5"/>
      <c r="H293" s="5"/>
      <c r="I293" s="6"/>
    </row>
    <row r="294" spans="1:24" ht="15.75">
      <c r="A294" s="57"/>
      <c r="B294" s="57"/>
      <c r="C294" s="58"/>
      <c r="D294" s="58"/>
      <c r="E294" s="58"/>
      <c r="F294" s="58"/>
      <c r="G294" s="58"/>
      <c r="H294" s="58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</row>
    <row r="295" spans="1:24" ht="15.75">
      <c r="A295" s="47" t="s">
        <v>22</v>
      </c>
      <c r="B295" s="14"/>
      <c r="C295" s="5"/>
      <c r="D295" s="5"/>
      <c r="E295" s="5"/>
      <c r="F295" s="107" t="s">
        <v>47</v>
      </c>
      <c r="G295" s="21"/>
      <c r="H295" s="21"/>
      <c r="I295" s="47" t="s">
        <v>22</v>
      </c>
      <c r="J295" s="48">
        <f>AVERAGE(J274:J283,J254:J263,J234:J243)</f>
        <v>0.0766</v>
      </c>
      <c r="K295" s="48">
        <f aca="true" t="shared" si="143" ref="K295:X295">AVERAGE(K274:K283,K254:K263,K234:K243)</f>
        <v>69.74513333333334</v>
      </c>
      <c r="L295" s="48">
        <f t="shared" si="143"/>
        <v>0.02096666666666667</v>
      </c>
      <c r="M295" s="48">
        <f t="shared" si="143"/>
        <v>-0.0033333333333333335</v>
      </c>
      <c r="N295" s="48">
        <f t="shared" si="143"/>
        <v>0.051500000000000004</v>
      </c>
      <c r="O295" s="48">
        <f t="shared" si="143"/>
        <v>0.10876666666666666</v>
      </c>
      <c r="P295" s="48">
        <f t="shared" si="143"/>
        <v>0.05486666666666668</v>
      </c>
      <c r="Q295" s="48">
        <f t="shared" si="143"/>
        <v>0.004199999999999999</v>
      </c>
      <c r="R295" s="48">
        <f t="shared" si="143"/>
        <v>0.3429</v>
      </c>
      <c r="S295" s="48">
        <f t="shared" si="143"/>
        <v>0.014466666666666673</v>
      </c>
      <c r="T295" s="48">
        <f t="shared" si="143"/>
        <v>-0.009200000000000002</v>
      </c>
      <c r="U295" s="48">
        <f t="shared" si="143"/>
        <v>-0.0027333333333333307</v>
      </c>
      <c r="V295" s="48">
        <f t="shared" si="143"/>
        <v>0.014533333333333334</v>
      </c>
      <c r="W295" s="48">
        <f t="shared" si="143"/>
        <v>33.795566666666666</v>
      </c>
      <c r="X295" s="48">
        <f t="shared" si="143"/>
        <v>104.21426666666667</v>
      </c>
    </row>
    <row r="296" spans="1:24" ht="15.75">
      <c r="A296" s="47" t="s">
        <v>23</v>
      </c>
      <c r="B296" s="14"/>
      <c r="C296" s="5"/>
      <c r="D296" s="5"/>
      <c r="E296" s="5"/>
      <c r="F296" s="107" t="s">
        <v>47</v>
      </c>
      <c r="G296" s="21"/>
      <c r="H296" s="21"/>
      <c r="I296" s="47" t="s">
        <v>23</v>
      </c>
      <c r="J296" s="48">
        <f>STDEV(J274:J283,J254:J263,J234:J243)</f>
        <v>0.02887022090619353</v>
      </c>
      <c r="K296" s="48">
        <f aca="true" t="shared" si="144" ref="K296:X296">STDEV(K274:K283,K254:K263,K234:K243)</f>
        <v>1.0537639182484373</v>
      </c>
      <c r="L296" s="48">
        <f t="shared" si="144"/>
        <v>0.011772215486953347</v>
      </c>
      <c r="M296" s="48">
        <f t="shared" si="144"/>
        <v>0.009556847457887633</v>
      </c>
      <c r="N296" s="48">
        <f t="shared" si="144"/>
        <v>0.030835212741727368</v>
      </c>
      <c r="O296" s="48">
        <f t="shared" si="144"/>
        <v>0.06461380408365475</v>
      </c>
      <c r="P296" s="48">
        <f t="shared" si="144"/>
        <v>0.04390564595956236</v>
      </c>
      <c r="Q296" s="48">
        <f t="shared" si="144"/>
        <v>0.01721747308144679</v>
      </c>
      <c r="R296" s="48">
        <f t="shared" si="144"/>
        <v>0.10500224956539325</v>
      </c>
      <c r="S296" s="48">
        <f t="shared" si="144"/>
        <v>0.011640397354674469</v>
      </c>
      <c r="T296" s="48">
        <f t="shared" si="144"/>
        <v>0.024853224310352362</v>
      </c>
      <c r="U296" s="48">
        <f t="shared" si="144"/>
        <v>0.03143787890244915</v>
      </c>
      <c r="V296" s="48">
        <f t="shared" si="144"/>
        <v>0.019819414607962042</v>
      </c>
      <c r="W296" s="48">
        <f t="shared" si="144"/>
        <v>1.832414530788183</v>
      </c>
      <c r="X296" s="48">
        <f t="shared" si="144"/>
        <v>0.992518528736394</v>
      </c>
    </row>
    <row r="297" spans="1:24" ht="15.75">
      <c r="A297" s="47" t="s">
        <v>24</v>
      </c>
      <c r="B297" s="14"/>
      <c r="C297" s="5"/>
      <c r="D297" s="5"/>
      <c r="E297" s="5"/>
      <c r="F297" s="107" t="s">
        <v>47</v>
      </c>
      <c r="G297" s="21"/>
      <c r="H297" s="21"/>
      <c r="I297" s="47" t="s">
        <v>24</v>
      </c>
      <c r="J297" s="48">
        <f aca="true" t="shared" si="145" ref="J297:X297">2*J296</f>
        <v>0.05774044181238706</v>
      </c>
      <c r="K297" s="48">
        <f t="shared" si="145"/>
        <v>2.1075278364968746</v>
      </c>
      <c r="L297" s="48">
        <f t="shared" si="145"/>
        <v>0.023544430973906693</v>
      </c>
      <c r="M297" s="48">
        <f t="shared" si="145"/>
        <v>0.019113694915775265</v>
      </c>
      <c r="N297" s="48">
        <f t="shared" si="145"/>
        <v>0.061670425483454736</v>
      </c>
      <c r="O297" s="48">
        <f t="shared" si="145"/>
        <v>0.1292276081673095</v>
      </c>
      <c r="P297" s="48">
        <f t="shared" si="145"/>
        <v>0.08781129191912472</v>
      </c>
      <c r="Q297" s="48">
        <f t="shared" si="145"/>
        <v>0.03443494616289358</v>
      </c>
      <c r="R297" s="48">
        <f t="shared" si="145"/>
        <v>0.2100044991307865</v>
      </c>
      <c r="S297" s="48">
        <f t="shared" si="145"/>
        <v>0.023280794709348938</v>
      </c>
      <c r="T297" s="48">
        <f t="shared" si="145"/>
        <v>0.049706448620704724</v>
      </c>
      <c r="U297" s="48">
        <f t="shared" si="145"/>
        <v>0.0628757578048983</v>
      </c>
      <c r="V297" s="48">
        <f t="shared" si="145"/>
        <v>0.039638829215924085</v>
      </c>
      <c r="W297" s="48">
        <f t="shared" si="145"/>
        <v>3.664829061576366</v>
      </c>
      <c r="X297" s="48">
        <f t="shared" si="145"/>
        <v>1.985037057472788</v>
      </c>
    </row>
    <row r="298" spans="1:24" ht="15.75">
      <c r="A298" s="64" t="s">
        <v>25</v>
      </c>
      <c r="B298" s="14"/>
      <c r="C298" s="5"/>
      <c r="D298" s="5"/>
      <c r="E298" s="5"/>
      <c r="F298" s="107" t="s">
        <v>47</v>
      </c>
      <c r="G298" s="98"/>
      <c r="H298" s="98"/>
      <c r="I298" s="64" t="s">
        <v>25</v>
      </c>
      <c r="J298" s="66">
        <f>MAX(J274:J283,J254:J263,J234:J243)</f>
        <v>0.147</v>
      </c>
      <c r="K298" s="66">
        <f aca="true" t="shared" si="146" ref="K298:X298">MAX(K274:K283,K254:K263,K234:K243)</f>
        <v>71.596</v>
      </c>
      <c r="L298" s="66">
        <f t="shared" si="146"/>
        <v>0.049</v>
      </c>
      <c r="M298" s="66">
        <f t="shared" si="146"/>
        <v>0.016</v>
      </c>
      <c r="N298" s="66">
        <f t="shared" si="146"/>
        <v>0.165</v>
      </c>
      <c r="O298" s="66">
        <f t="shared" si="146"/>
        <v>0.275</v>
      </c>
      <c r="P298" s="66">
        <f t="shared" si="146"/>
        <v>0.124</v>
      </c>
      <c r="Q298" s="66">
        <f t="shared" si="146"/>
        <v>0.043</v>
      </c>
      <c r="R298" s="66">
        <f t="shared" si="146"/>
        <v>0.508</v>
      </c>
      <c r="S298" s="66">
        <f t="shared" si="146"/>
        <v>0.049</v>
      </c>
      <c r="T298" s="66">
        <f t="shared" si="146"/>
        <v>0.033</v>
      </c>
      <c r="U298" s="66">
        <f t="shared" si="146"/>
        <v>0.067</v>
      </c>
      <c r="V298" s="66">
        <f t="shared" si="146"/>
        <v>0.071</v>
      </c>
      <c r="W298" s="66">
        <f t="shared" si="146"/>
        <v>35.96</v>
      </c>
      <c r="X298" s="66">
        <f t="shared" si="146"/>
        <v>105.752</v>
      </c>
    </row>
    <row r="299" spans="1:24" ht="15.75">
      <c r="A299" s="64" t="s">
        <v>26</v>
      </c>
      <c r="B299" s="14"/>
      <c r="C299" s="5"/>
      <c r="D299" s="5"/>
      <c r="E299" s="5"/>
      <c r="F299" s="107" t="s">
        <v>47</v>
      </c>
      <c r="G299" s="98"/>
      <c r="H299" s="98"/>
      <c r="I299" s="64" t="s">
        <v>26</v>
      </c>
      <c r="J299" s="66">
        <f>J295+J297</f>
        <v>0.13434044181238705</v>
      </c>
      <c r="K299" s="66">
        <f aca="true" t="shared" si="147" ref="K299:X299">K295+K297</f>
        <v>71.85266116983021</v>
      </c>
      <c r="L299" s="66">
        <f t="shared" si="147"/>
        <v>0.044511097640573365</v>
      </c>
      <c r="M299" s="66">
        <f t="shared" si="147"/>
        <v>0.01578036158244193</v>
      </c>
      <c r="N299" s="66">
        <f t="shared" si="147"/>
        <v>0.11317042548345474</v>
      </c>
      <c r="O299" s="66">
        <f t="shared" si="147"/>
        <v>0.23799427483397617</v>
      </c>
      <c r="P299" s="66">
        <f t="shared" si="147"/>
        <v>0.1426779585857914</v>
      </c>
      <c r="Q299" s="66">
        <f t="shared" si="147"/>
        <v>0.03863494616289358</v>
      </c>
      <c r="R299" s="66">
        <f t="shared" si="147"/>
        <v>0.5529044991307865</v>
      </c>
      <c r="S299" s="66">
        <f t="shared" si="147"/>
        <v>0.03774746137601561</v>
      </c>
      <c r="T299" s="66">
        <f t="shared" si="147"/>
        <v>0.040506448620704724</v>
      </c>
      <c r="U299" s="66">
        <f t="shared" si="147"/>
        <v>0.060142424471564974</v>
      </c>
      <c r="V299" s="66">
        <f t="shared" si="147"/>
        <v>0.05417216254925742</v>
      </c>
      <c r="W299" s="66">
        <f t="shared" si="147"/>
        <v>37.46039572824303</v>
      </c>
      <c r="X299" s="66">
        <f t="shared" si="147"/>
        <v>106.19930372413947</v>
      </c>
    </row>
    <row r="300" spans="1:24" ht="15.75">
      <c r="A300" s="91" t="s">
        <v>44</v>
      </c>
      <c r="B300" s="14"/>
      <c r="C300" s="5"/>
      <c r="D300" s="5"/>
      <c r="E300" s="5"/>
      <c r="F300" s="107" t="s">
        <v>47</v>
      </c>
      <c r="G300" s="98"/>
      <c r="H300" s="98"/>
      <c r="I300" s="91" t="s">
        <v>44</v>
      </c>
      <c r="J300" s="66">
        <f aca="true" t="shared" si="148" ref="J300:X300">J299-J298</f>
        <v>-0.01265955818761294</v>
      </c>
      <c r="K300" s="66">
        <f t="shared" si="148"/>
        <v>0.2566611698302097</v>
      </c>
      <c r="L300" s="66">
        <f t="shared" si="148"/>
        <v>-0.004488902359426637</v>
      </c>
      <c r="M300" s="66">
        <f t="shared" si="148"/>
        <v>-0.00021963841755806915</v>
      </c>
      <c r="N300" s="66">
        <f t="shared" si="148"/>
        <v>-0.05182957451654527</v>
      </c>
      <c r="O300" s="66">
        <f t="shared" si="148"/>
        <v>-0.03700572516602385</v>
      </c>
      <c r="P300" s="66">
        <f t="shared" si="148"/>
        <v>0.01867795858579141</v>
      </c>
      <c r="Q300" s="66">
        <f t="shared" si="148"/>
        <v>-0.00436505383710642</v>
      </c>
      <c r="R300" s="66">
        <f t="shared" si="148"/>
        <v>0.044904499130786535</v>
      </c>
      <c r="S300" s="66">
        <f t="shared" si="148"/>
        <v>-0.011252538623984391</v>
      </c>
      <c r="T300" s="66">
        <f t="shared" si="148"/>
        <v>0.007506448620704723</v>
      </c>
      <c r="U300" s="66">
        <f t="shared" si="148"/>
        <v>-0.0068575755284350295</v>
      </c>
      <c r="V300" s="66">
        <f t="shared" si="148"/>
        <v>-0.016827837450742573</v>
      </c>
      <c r="W300" s="66">
        <f t="shared" si="148"/>
        <v>1.5003957282430278</v>
      </c>
      <c r="X300" s="66">
        <f t="shared" si="148"/>
        <v>0.4473037241394735</v>
      </c>
    </row>
    <row r="301" spans="1:24" ht="15.75">
      <c r="A301" s="65" t="s">
        <v>27</v>
      </c>
      <c r="B301" s="14"/>
      <c r="C301" s="5"/>
      <c r="D301" s="5"/>
      <c r="E301" s="5"/>
      <c r="F301" s="107" t="s">
        <v>47</v>
      </c>
      <c r="G301" s="97"/>
      <c r="H301" s="97"/>
      <c r="I301" s="65" t="s">
        <v>27</v>
      </c>
      <c r="J301" s="67">
        <f>MIN(J274:J283,J254:J263,J234:J243)</f>
        <v>0.031</v>
      </c>
      <c r="K301" s="67">
        <f aca="true" t="shared" si="149" ref="K301:X301">MIN(K274:K283,K254:K263,K234:K243)</f>
        <v>68.171</v>
      </c>
      <c r="L301" s="67">
        <f t="shared" si="149"/>
        <v>-0.002</v>
      </c>
      <c r="M301" s="67">
        <f t="shared" si="149"/>
        <v>-0.027</v>
      </c>
      <c r="N301" s="67">
        <f t="shared" si="149"/>
        <v>0.028</v>
      </c>
      <c r="O301" s="67">
        <f t="shared" si="149"/>
        <v>0.035</v>
      </c>
      <c r="P301" s="67">
        <f t="shared" si="149"/>
        <v>-0.007</v>
      </c>
      <c r="Q301" s="67">
        <f t="shared" si="149"/>
        <v>-0.03</v>
      </c>
      <c r="R301" s="67">
        <f t="shared" si="149"/>
        <v>0.229</v>
      </c>
      <c r="S301" s="67">
        <f t="shared" si="149"/>
        <v>-0.001</v>
      </c>
      <c r="T301" s="67">
        <f t="shared" si="149"/>
        <v>-0.06</v>
      </c>
      <c r="U301" s="67">
        <f t="shared" si="149"/>
        <v>-0.06</v>
      </c>
      <c r="V301" s="67">
        <f t="shared" si="149"/>
        <v>-0.018</v>
      </c>
      <c r="W301" s="67">
        <f t="shared" si="149"/>
        <v>30.964</v>
      </c>
      <c r="X301" s="67">
        <f t="shared" si="149"/>
        <v>101.952</v>
      </c>
    </row>
    <row r="302" spans="1:24" ht="15.75">
      <c r="A302" s="65" t="s">
        <v>28</v>
      </c>
      <c r="B302" s="14"/>
      <c r="C302" s="5"/>
      <c r="D302" s="5"/>
      <c r="E302" s="5"/>
      <c r="F302" s="107" t="s">
        <v>47</v>
      </c>
      <c r="G302" s="97"/>
      <c r="H302" s="97"/>
      <c r="I302" s="65" t="s">
        <v>28</v>
      </c>
      <c r="J302" s="67">
        <f>J295-J297</f>
        <v>0.018859558187612945</v>
      </c>
      <c r="K302" s="67">
        <f aca="true" t="shared" si="150" ref="K302:X302">K295-K297</f>
        <v>67.63760549683647</v>
      </c>
      <c r="L302" s="67">
        <f t="shared" si="150"/>
        <v>-0.0025777643072400214</v>
      </c>
      <c r="M302" s="67">
        <f t="shared" si="150"/>
        <v>-0.0224470282491086</v>
      </c>
      <c r="N302" s="67">
        <f t="shared" si="150"/>
        <v>-0.010170425483454731</v>
      </c>
      <c r="O302" s="67">
        <f t="shared" si="150"/>
        <v>-0.02046094150064283</v>
      </c>
      <c r="P302" s="67">
        <f t="shared" si="150"/>
        <v>-0.03294462525245804</v>
      </c>
      <c r="Q302" s="67">
        <f t="shared" si="150"/>
        <v>-0.030234946162893583</v>
      </c>
      <c r="R302" s="67">
        <f t="shared" si="150"/>
        <v>0.13289550086921348</v>
      </c>
      <c r="S302" s="67">
        <f t="shared" si="150"/>
        <v>-0.008814128042682265</v>
      </c>
      <c r="T302" s="67">
        <f t="shared" si="150"/>
        <v>-0.058906448620704724</v>
      </c>
      <c r="U302" s="67">
        <f t="shared" si="150"/>
        <v>-0.06560909113823163</v>
      </c>
      <c r="V302" s="67">
        <f t="shared" si="150"/>
        <v>-0.02510549588259075</v>
      </c>
      <c r="W302" s="67">
        <f t="shared" si="150"/>
        <v>30.1307376050903</v>
      </c>
      <c r="X302" s="67">
        <f t="shared" si="150"/>
        <v>102.22922960919388</v>
      </c>
    </row>
    <row r="303" spans="1:24" ht="15.75">
      <c r="A303" s="92" t="s">
        <v>44</v>
      </c>
      <c r="B303" s="14"/>
      <c r="C303" s="5"/>
      <c r="D303" s="5"/>
      <c r="E303" s="5"/>
      <c r="F303" s="107" t="s">
        <v>47</v>
      </c>
      <c r="G303" s="97"/>
      <c r="H303" s="97"/>
      <c r="I303" s="92" t="s">
        <v>44</v>
      </c>
      <c r="J303" s="67">
        <f aca="true" t="shared" si="151" ref="J303:X303">J301-J302</f>
        <v>0.012140441812387055</v>
      </c>
      <c r="K303" s="67">
        <f t="shared" si="151"/>
        <v>0.5333945031635352</v>
      </c>
      <c r="L303" s="67">
        <f t="shared" si="151"/>
        <v>0.0005777643072400213</v>
      </c>
      <c r="M303" s="67">
        <f t="shared" si="151"/>
        <v>-0.0045529717508914005</v>
      </c>
      <c r="N303" s="67">
        <f t="shared" si="151"/>
        <v>0.03817042548345473</v>
      </c>
      <c r="O303" s="67">
        <f t="shared" si="151"/>
        <v>0.05546094150064283</v>
      </c>
      <c r="P303" s="67">
        <f t="shared" si="151"/>
        <v>0.02594462525245804</v>
      </c>
      <c r="Q303" s="67">
        <f t="shared" si="151"/>
        <v>0.0002349461628935838</v>
      </c>
      <c r="R303" s="67">
        <f t="shared" si="151"/>
        <v>0.09610449913078653</v>
      </c>
      <c r="S303" s="67">
        <f t="shared" si="151"/>
        <v>0.007814128042682264</v>
      </c>
      <c r="T303" s="67">
        <f t="shared" si="151"/>
        <v>-0.001093551379295274</v>
      </c>
      <c r="U303" s="67">
        <f t="shared" si="151"/>
        <v>0.005609091138231631</v>
      </c>
      <c r="V303" s="67">
        <f t="shared" si="151"/>
        <v>0.00710549588259075</v>
      </c>
      <c r="W303" s="67">
        <f t="shared" si="151"/>
        <v>0.8332623949096991</v>
      </c>
      <c r="X303" s="67">
        <f t="shared" si="151"/>
        <v>-0.2772296091938813</v>
      </c>
    </row>
    <row r="304" spans="1:24" ht="15.75">
      <c r="A304" s="13"/>
      <c r="B304" s="10"/>
      <c r="C304" s="11"/>
      <c r="D304" s="11"/>
      <c r="E304" s="11"/>
      <c r="F304" s="11"/>
      <c r="G304" s="11"/>
      <c r="H304" s="11" t="s">
        <v>52</v>
      </c>
      <c r="I304" s="12"/>
      <c r="J304" s="78">
        <f>AVERAGE(J246,J266,J286)</f>
        <v>0.027333920475137576</v>
      </c>
      <c r="K304" s="78">
        <f aca="true" t="shared" si="152" ref="K304:W304">AVERAGE(K246,K266,K286)</f>
        <v>0.672693680750632</v>
      </c>
      <c r="L304" s="78">
        <f t="shared" si="152"/>
        <v>0.021414629227725746</v>
      </c>
      <c r="M304" s="78">
        <f t="shared" si="152"/>
        <v>0.014912000673880571</v>
      </c>
      <c r="N304" s="78">
        <f t="shared" si="152"/>
        <v>0.007718926518079369</v>
      </c>
      <c r="O304" s="78">
        <f t="shared" si="152"/>
        <v>0.03270735475689927</v>
      </c>
      <c r="P304" s="78">
        <f t="shared" si="152"/>
        <v>0.01884785906033599</v>
      </c>
      <c r="Q304" s="78">
        <f t="shared" si="152"/>
        <v>0.034528037799979074</v>
      </c>
      <c r="R304" s="78">
        <f t="shared" si="152"/>
        <v>0.026578143141849208</v>
      </c>
      <c r="S304" s="78">
        <f t="shared" si="152"/>
        <v>0.00844668315258633</v>
      </c>
      <c r="T304" s="78">
        <f t="shared" si="152"/>
        <v>0.04824000372779669</v>
      </c>
      <c r="U304" s="78">
        <f t="shared" si="152"/>
        <v>0.04949387204802275</v>
      </c>
      <c r="V304" s="78">
        <f t="shared" si="152"/>
        <v>0.019685286804292695</v>
      </c>
      <c r="W304" s="78">
        <f t="shared" si="152"/>
        <v>0.6410166212327505</v>
      </c>
      <c r="X304" s="12"/>
    </row>
    <row r="305" spans="1:24" ht="15.75">
      <c r="A305" s="13"/>
      <c r="B305" s="10"/>
      <c r="C305" s="11"/>
      <c r="D305" s="11"/>
      <c r="E305" s="11"/>
      <c r="F305" s="11"/>
      <c r="G305" s="11"/>
      <c r="H305" s="11" t="s">
        <v>53</v>
      </c>
      <c r="I305" s="12"/>
      <c r="J305" s="12">
        <f>STDEVP(J246,J266,J286)</f>
        <v>0.00980765643730401</v>
      </c>
      <c r="K305" s="12">
        <f aca="true" t="shared" si="153" ref="K305:W305">STDEVP(K246,K266,K286)</f>
        <v>0.3179675222589586</v>
      </c>
      <c r="L305" s="12">
        <f t="shared" si="153"/>
        <v>0.004896592488863801</v>
      </c>
      <c r="M305" s="12">
        <f t="shared" si="153"/>
        <v>0.00442664645811571</v>
      </c>
      <c r="N305" s="12">
        <f t="shared" si="153"/>
        <v>0.002173718407560967</v>
      </c>
      <c r="O305" s="12">
        <f t="shared" si="153"/>
        <v>0.02261594120655117</v>
      </c>
      <c r="P305" s="12">
        <f t="shared" si="153"/>
        <v>0.005568002629862197</v>
      </c>
      <c r="Q305" s="12">
        <f t="shared" si="153"/>
        <v>0.00618658750382435</v>
      </c>
      <c r="R305" s="12">
        <f t="shared" si="153"/>
        <v>0.01071803998898344</v>
      </c>
      <c r="S305" s="12">
        <f t="shared" si="153"/>
        <v>0.0004754266423970847</v>
      </c>
      <c r="T305" s="12">
        <f t="shared" si="153"/>
        <v>0.005906540910494596</v>
      </c>
      <c r="U305" s="12">
        <f t="shared" si="153"/>
        <v>0.012710492897364487</v>
      </c>
      <c r="V305" s="12">
        <f t="shared" si="153"/>
        <v>0.005686292982003702</v>
      </c>
      <c r="W305" s="12">
        <f t="shared" si="153"/>
        <v>0.18497303044275976</v>
      </c>
      <c r="X305" s="12"/>
    </row>
    <row r="306" spans="1:24" ht="15.75">
      <c r="A306" s="13"/>
      <c r="B306" s="10"/>
      <c r="C306" s="11"/>
      <c r="D306" s="11"/>
      <c r="E306" s="11"/>
      <c r="F306" s="11"/>
      <c r="G306" s="11"/>
      <c r="H306" s="11" t="s">
        <v>56</v>
      </c>
      <c r="I306" s="12"/>
      <c r="J306" s="78">
        <f aca="true" t="shared" si="154" ref="J306:W306">J304+J305</f>
        <v>0.03714157691244159</v>
      </c>
      <c r="K306" s="78">
        <f t="shared" si="154"/>
        <v>0.9906612030095905</v>
      </c>
      <c r="L306" s="78">
        <f t="shared" si="154"/>
        <v>0.026311221716589547</v>
      </c>
      <c r="M306" s="78">
        <f t="shared" si="154"/>
        <v>0.019338647131996282</v>
      </c>
      <c r="N306" s="78">
        <f t="shared" si="154"/>
        <v>0.009892644925640336</v>
      </c>
      <c r="O306" s="78">
        <f t="shared" si="154"/>
        <v>0.05532329596345044</v>
      </c>
      <c r="P306" s="78">
        <f t="shared" si="154"/>
        <v>0.024415861690198187</v>
      </c>
      <c r="Q306" s="78">
        <f t="shared" si="154"/>
        <v>0.040714625303803424</v>
      </c>
      <c r="R306" s="78">
        <f t="shared" si="154"/>
        <v>0.03729618313083265</v>
      </c>
      <c r="S306" s="78">
        <f t="shared" si="154"/>
        <v>0.008922109794983415</v>
      </c>
      <c r="T306" s="78">
        <f t="shared" si="154"/>
        <v>0.054146544638291286</v>
      </c>
      <c r="U306" s="78">
        <f t="shared" si="154"/>
        <v>0.06220436494538723</v>
      </c>
      <c r="V306" s="78">
        <f t="shared" si="154"/>
        <v>0.025371579786296398</v>
      </c>
      <c r="W306" s="78">
        <f t="shared" si="154"/>
        <v>0.8259896516755103</v>
      </c>
      <c r="X306" s="12"/>
    </row>
    <row r="307" spans="1:24" ht="15.75">
      <c r="A307" s="13"/>
      <c r="B307" s="10"/>
      <c r="C307" s="11"/>
      <c r="D307" s="11"/>
      <c r="E307" s="11"/>
      <c r="F307" s="11" t="s">
        <v>47</v>
      </c>
      <c r="G307" s="203"/>
      <c r="H307" s="11" t="s">
        <v>398</v>
      </c>
      <c r="I307" s="12"/>
      <c r="J307" s="78">
        <f>STDEV(J234:J243,J254:J263,J274:J283)</f>
        <v>0.028870220906193428</v>
      </c>
      <c r="K307" s="78">
        <f aca="true" t="shared" si="155" ref="K307:X307">STDEV(K234:K243,K254:K263,K274:K283)</f>
        <v>1.0537639182484373</v>
      </c>
      <c r="L307" s="78">
        <f t="shared" si="155"/>
        <v>0.011772215486953338</v>
      </c>
      <c r="M307" s="78">
        <f t="shared" si="155"/>
        <v>0.009556847457887634</v>
      </c>
      <c r="N307" s="78">
        <f t="shared" si="155"/>
        <v>0.03083521274172738</v>
      </c>
      <c r="O307" s="78">
        <f t="shared" si="155"/>
        <v>0.06461380408365466</v>
      </c>
      <c r="P307" s="78">
        <f t="shared" si="155"/>
        <v>0.04390564595956241</v>
      </c>
      <c r="Q307" s="78">
        <f t="shared" si="155"/>
        <v>0.017217473081446787</v>
      </c>
      <c r="R307" s="78">
        <f t="shared" si="155"/>
        <v>0.10500224956539303</v>
      </c>
      <c r="S307" s="78">
        <f t="shared" si="155"/>
        <v>0.011640397354674481</v>
      </c>
      <c r="T307" s="78">
        <f t="shared" si="155"/>
        <v>0.02485322431035236</v>
      </c>
      <c r="U307" s="78">
        <f t="shared" si="155"/>
        <v>0.03143787890244915</v>
      </c>
      <c r="V307" s="78">
        <f t="shared" si="155"/>
        <v>0.019819414607962035</v>
      </c>
      <c r="W307" s="78">
        <f t="shared" si="155"/>
        <v>1.8324145307881832</v>
      </c>
      <c r="X307" s="78">
        <f t="shared" si="155"/>
        <v>0.9925185287363941</v>
      </c>
    </row>
    <row r="308" spans="1:24" ht="15.75">
      <c r="A308" s="13"/>
      <c r="B308" s="10"/>
      <c r="C308" s="11"/>
      <c r="D308" s="11"/>
      <c r="E308" s="11"/>
      <c r="G308" s="11"/>
      <c r="H308" s="11"/>
      <c r="I308" s="12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12"/>
    </row>
    <row r="309" spans="1:24" ht="15.75">
      <c r="A309" s="110" t="s">
        <v>114</v>
      </c>
      <c r="B309" s="7" t="s">
        <v>307</v>
      </c>
      <c r="C309" s="6">
        <v>95</v>
      </c>
      <c r="D309" s="6">
        <v>6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48">
        <v>0.079</v>
      </c>
      <c r="K309" s="48">
        <v>72.193</v>
      </c>
      <c r="L309" s="48">
        <v>0.028</v>
      </c>
      <c r="M309" s="48">
        <v>0.012</v>
      </c>
      <c r="N309" s="48">
        <v>0.052</v>
      </c>
      <c r="O309" s="48">
        <v>0.015</v>
      </c>
      <c r="P309" s="48">
        <v>0.063</v>
      </c>
      <c r="Q309" s="48">
        <v>0.017</v>
      </c>
      <c r="R309" s="48">
        <v>0.088</v>
      </c>
      <c r="S309" s="48">
        <v>0.003</v>
      </c>
      <c r="T309" s="48">
        <v>-0.012</v>
      </c>
      <c r="U309" s="48">
        <v>-0.003</v>
      </c>
      <c r="V309" s="48">
        <v>-0.02</v>
      </c>
      <c r="W309" s="48">
        <v>34.147</v>
      </c>
      <c r="X309" s="48">
        <v>106.662</v>
      </c>
    </row>
    <row r="310" spans="1:24" ht="15.75">
      <c r="A310" s="110" t="s">
        <v>114</v>
      </c>
      <c r="B310" s="7" t="s">
        <v>308</v>
      </c>
      <c r="C310" s="6">
        <v>95</v>
      </c>
      <c r="D310" s="6">
        <v>6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48">
        <v>0.077</v>
      </c>
      <c r="K310" s="48">
        <v>71.773</v>
      </c>
      <c r="L310" s="48">
        <v>0.023</v>
      </c>
      <c r="M310" s="48">
        <v>-0.005</v>
      </c>
      <c r="N310" s="48">
        <v>0.048</v>
      </c>
      <c r="O310" s="48">
        <v>-0.006</v>
      </c>
      <c r="P310" s="48">
        <v>0.067</v>
      </c>
      <c r="Q310" s="48">
        <v>0.009</v>
      </c>
      <c r="R310" s="48">
        <v>0.082</v>
      </c>
      <c r="S310" s="48">
        <v>0.025</v>
      </c>
      <c r="T310" s="48">
        <v>-0.003</v>
      </c>
      <c r="U310" s="48">
        <v>0.022</v>
      </c>
      <c r="V310" s="48">
        <v>0.009</v>
      </c>
      <c r="W310" s="48">
        <v>34.372</v>
      </c>
      <c r="X310" s="48">
        <v>106.494</v>
      </c>
    </row>
    <row r="311" spans="1:24" ht="15.75">
      <c r="A311" s="110" t="s">
        <v>114</v>
      </c>
      <c r="B311" s="7" t="s">
        <v>309</v>
      </c>
      <c r="C311" s="6">
        <v>95</v>
      </c>
      <c r="D311" s="6">
        <v>6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48">
        <v>0.063</v>
      </c>
      <c r="K311" s="48">
        <v>71.861</v>
      </c>
      <c r="L311" s="48">
        <v>0.015</v>
      </c>
      <c r="M311" s="48">
        <v>-0.01</v>
      </c>
      <c r="N311" s="48">
        <v>0.06</v>
      </c>
      <c r="O311" s="48">
        <v>0.005</v>
      </c>
      <c r="P311" s="48">
        <v>0.05</v>
      </c>
      <c r="Q311" s="48">
        <v>0.002</v>
      </c>
      <c r="R311" s="48">
        <v>0.096</v>
      </c>
      <c r="S311" s="48">
        <v>0.009</v>
      </c>
      <c r="T311" s="48">
        <v>0.006</v>
      </c>
      <c r="U311" s="48">
        <v>0.026</v>
      </c>
      <c r="V311" s="48">
        <v>-0.011</v>
      </c>
      <c r="W311" s="48">
        <v>34.197</v>
      </c>
      <c r="X311" s="48">
        <v>106.368</v>
      </c>
    </row>
    <row r="312" spans="1:24" ht="15.75">
      <c r="A312" s="110" t="s">
        <v>114</v>
      </c>
      <c r="B312" s="7" t="s">
        <v>310</v>
      </c>
      <c r="C312" s="6">
        <v>95</v>
      </c>
      <c r="D312" s="6">
        <v>6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48">
        <v>0.071</v>
      </c>
      <c r="K312" s="48">
        <v>72.455</v>
      </c>
      <c r="L312" s="48">
        <v>0.012</v>
      </c>
      <c r="M312" s="48">
        <v>0.011</v>
      </c>
      <c r="N312" s="48">
        <v>0.039</v>
      </c>
      <c r="O312" s="48">
        <v>0</v>
      </c>
      <c r="P312" s="48">
        <v>0.065</v>
      </c>
      <c r="Q312" s="48">
        <v>-0.017</v>
      </c>
      <c r="R312" s="48">
        <v>0.085</v>
      </c>
      <c r="S312" s="48">
        <v>0.014</v>
      </c>
      <c r="T312" s="48">
        <v>-0.03</v>
      </c>
      <c r="U312" s="48">
        <v>-0.006</v>
      </c>
      <c r="V312" s="48">
        <v>0.014</v>
      </c>
      <c r="W312" s="48">
        <v>33.713</v>
      </c>
      <c r="X312" s="48">
        <v>106.426</v>
      </c>
    </row>
    <row r="313" spans="1:24" ht="15.75">
      <c r="A313" s="110" t="s">
        <v>114</v>
      </c>
      <c r="B313" s="7" t="s">
        <v>311</v>
      </c>
      <c r="C313" s="6">
        <v>95</v>
      </c>
      <c r="D313" s="6">
        <v>6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48">
        <v>0.042</v>
      </c>
      <c r="K313" s="48">
        <v>72.269</v>
      </c>
      <c r="L313" s="48">
        <v>0.027</v>
      </c>
      <c r="M313" s="48">
        <v>0.001</v>
      </c>
      <c r="N313" s="48">
        <v>0.044</v>
      </c>
      <c r="O313" s="48">
        <v>0.014</v>
      </c>
      <c r="P313" s="48">
        <v>0.05</v>
      </c>
      <c r="Q313" s="48">
        <v>-0.003</v>
      </c>
      <c r="R313" s="48">
        <v>0.095</v>
      </c>
      <c r="S313" s="48">
        <v>0.024</v>
      </c>
      <c r="T313" s="48">
        <v>0.087</v>
      </c>
      <c r="U313" s="48">
        <v>0.004</v>
      </c>
      <c r="V313" s="48">
        <v>-0.015</v>
      </c>
      <c r="W313" s="48">
        <v>33.968</v>
      </c>
      <c r="X313" s="48">
        <v>106.608</v>
      </c>
    </row>
    <row r="314" spans="1:24" ht="15.75">
      <c r="A314" s="110" t="s">
        <v>114</v>
      </c>
      <c r="B314" s="7" t="s">
        <v>312</v>
      </c>
      <c r="C314" s="6">
        <v>95</v>
      </c>
      <c r="D314" s="6">
        <v>6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48">
        <v>0.078</v>
      </c>
      <c r="K314" s="48">
        <v>71.79</v>
      </c>
      <c r="L314" s="48">
        <v>0.014</v>
      </c>
      <c r="M314" s="48">
        <v>-0.012</v>
      </c>
      <c r="N314" s="48">
        <v>0.041</v>
      </c>
      <c r="O314" s="48">
        <v>0.012</v>
      </c>
      <c r="P314" s="48">
        <v>0.066</v>
      </c>
      <c r="Q314" s="48">
        <v>0.011</v>
      </c>
      <c r="R314" s="48">
        <v>0.103</v>
      </c>
      <c r="S314" s="48">
        <v>0.013</v>
      </c>
      <c r="T314" s="48">
        <v>0.051</v>
      </c>
      <c r="U314" s="48">
        <v>0.018</v>
      </c>
      <c r="V314" s="48">
        <v>-0.016</v>
      </c>
      <c r="W314" s="48">
        <v>34.27</v>
      </c>
      <c r="X314" s="48">
        <v>106.441</v>
      </c>
    </row>
    <row r="315" spans="1:24" ht="15.75">
      <c r="A315" s="110" t="s">
        <v>114</v>
      </c>
      <c r="B315" s="7" t="s">
        <v>313</v>
      </c>
      <c r="C315" s="6">
        <v>95</v>
      </c>
      <c r="D315" s="6">
        <v>6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48">
        <v>0.053</v>
      </c>
      <c r="K315" s="68">
        <v>71.226</v>
      </c>
      <c r="L315" s="48">
        <v>0.031</v>
      </c>
      <c r="M315" s="48">
        <v>0.008</v>
      </c>
      <c r="N315" s="48">
        <v>0.052</v>
      </c>
      <c r="O315" s="48">
        <v>0.013</v>
      </c>
      <c r="P315" s="48">
        <v>0.057</v>
      </c>
      <c r="Q315" s="48">
        <v>-0.01</v>
      </c>
      <c r="R315" s="48">
        <v>0.091</v>
      </c>
      <c r="S315" s="48">
        <v>0.017</v>
      </c>
      <c r="T315" s="48">
        <v>0.025</v>
      </c>
      <c r="U315" s="48">
        <v>0.009</v>
      </c>
      <c r="V315" s="48">
        <v>0.001</v>
      </c>
      <c r="W315" s="48">
        <v>32.374</v>
      </c>
      <c r="X315" s="68">
        <v>103.947</v>
      </c>
    </row>
    <row r="316" spans="1:24" ht="15.75">
      <c r="A316" s="110" t="s">
        <v>114</v>
      </c>
      <c r="B316" s="7" t="s">
        <v>314</v>
      </c>
      <c r="C316" s="6">
        <v>95</v>
      </c>
      <c r="D316" s="6">
        <v>6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48">
        <v>0.049</v>
      </c>
      <c r="K316" s="48">
        <v>72.63</v>
      </c>
      <c r="L316" s="48">
        <v>0.011</v>
      </c>
      <c r="M316" s="48">
        <v>-0.001</v>
      </c>
      <c r="N316" s="48">
        <v>0.042</v>
      </c>
      <c r="O316" s="48">
        <v>0.002</v>
      </c>
      <c r="P316" s="48">
        <v>0.053</v>
      </c>
      <c r="Q316" s="48">
        <v>0.002</v>
      </c>
      <c r="R316" s="48">
        <v>0.106</v>
      </c>
      <c r="S316" s="48">
        <v>0.011</v>
      </c>
      <c r="T316" s="48">
        <v>0.033</v>
      </c>
      <c r="U316" s="48">
        <v>0.022</v>
      </c>
      <c r="V316" s="48">
        <v>-0.005</v>
      </c>
      <c r="W316" s="48">
        <v>33.886</v>
      </c>
      <c r="X316" s="48">
        <v>106.841</v>
      </c>
    </row>
    <row r="317" spans="1:24" ht="15.75">
      <c r="A317" s="110" t="s">
        <v>114</v>
      </c>
      <c r="B317" s="7" t="s">
        <v>315</v>
      </c>
      <c r="C317" s="6">
        <v>95</v>
      </c>
      <c r="D317" s="6">
        <v>6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48">
        <v>0.057</v>
      </c>
      <c r="K317" s="48">
        <v>72.122</v>
      </c>
      <c r="L317" s="48">
        <v>0.018</v>
      </c>
      <c r="M317" s="48">
        <v>0.008</v>
      </c>
      <c r="N317" s="48">
        <v>0.057</v>
      </c>
      <c r="O317" s="48">
        <v>0.008</v>
      </c>
      <c r="P317" s="48">
        <v>0.06</v>
      </c>
      <c r="Q317" s="48">
        <v>-0.004</v>
      </c>
      <c r="R317" s="48">
        <v>0.096</v>
      </c>
      <c r="S317" s="48">
        <v>0.023</v>
      </c>
      <c r="T317" s="48">
        <v>-0.006</v>
      </c>
      <c r="U317" s="48">
        <v>-0.007</v>
      </c>
      <c r="V317" s="48">
        <v>-0.006</v>
      </c>
      <c r="W317" s="48">
        <v>33.686</v>
      </c>
      <c r="X317" s="48">
        <v>106.111</v>
      </c>
    </row>
    <row r="318" spans="1:24" ht="16.5" thickBot="1">
      <c r="A318" s="111" t="s">
        <v>114</v>
      </c>
      <c r="B318" s="24" t="s">
        <v>316</v>
      </c>
      <c r="C318" s="16">
        <v>95</v>
      </c>
      <c r="D318" s="16">
        <v>6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49">
        <v>0.036</v>
      </c>
      <c r="K318" s="49">
        <v>72.432</v>
      </c>
      <c r="L318" s="49">
        <v>0.027</v>
      </c>
      <c r="M318" s="49">
        <v>-0.008</v>
      </c>
      <c r="N318" s="49">
        <v>0.042</v>
      </c>
      <c r="O318" s="49">
        <v>0.014</v>
      </c>
      <c r="P318" s="49">
        <v>0.06</v>
      </c>
      <c r="Q318" s="49">
        <v>-0.013</v>
      </c>
      <c r="R318" s="49">
        <v>0.103</v>
      </c>
      <c r="S318" s="49">
        <v>0.016</v>
      </c>
      <c r="T318" s="49">
        <v>0.046</v>
      </c>
      <c r="U318" s="49">
        <v>-0.005</v>
      </c>
      <c r="V318" s="49">
        <v>0.005</v>
      </c>
      <c r="W318" s="49">
        <v>32.541</v>
      </c>
      <c r="X318" s="69">
        <v>105.296</v>
      </c>
    </row>
    <row r="319" spans="1:24" ht="15.75">
      <c r="A319" s="47" t="s">
        <v>2</v>
      </c>
      <c r="B319" s="20"/>
      <c r="C319" s="22"/>
      <c r="D319" s="22"/>
      <c r="E319" s="105" t="s">
        <v>48</v>
      </c>
      <c r="F319" s="21"/>
      <c r="G319" s="21"/>
      <c r="H319" s="21"/>
      <c r="I319" s="47" t="s">
        <v>2</v>
      </c>
      <c r="J319" s="26">
        <f aca="true" t="shared" si="156" ref="J319:W319">AVERAGE(J309:J318)</f>
        <v>0.06050000000000001</v>
      </c>
      <c r="K319" s="45">
        <f>AVERAGE(K309:K314,K316:K318)</f>
        <v>72.16944444444444</v>
      </c>
      <c r="L319" s="50">
        <f t="shared" si="156"/>
        <v>0.0206</v>
      </c>
      <c r="M319" s="45">
        <f t="shared" si="156"/>
        <v>0.0004</v>
      </c>
      <c r="N319" s="26">
        <f t="shared" si="156"/>
        <v>0.04769999999999999</v>
      </c>
      <c r="O319" s="26">
        <f t="shared" si="156"/>
        <v>0.0077</v>
      </c>
      <c r="P319" s="45">
        <f t="shared" si="156"/>
        <v>0.0591</v>
      </c>
      <c r="Q319" s="26">
        <f t="shared" si="156"/>
        <v>-0.0005999999999999996</v>
      </c>
      <c r="R319" s="26">
        <f t="shared" si="156"/>
        <v>0.0945</v>
      </c>
      <c r="S319" s="26">
        <f t="shared" si="156"/>
        <v>0.015499999999999996</v>
      </c>
      <c r="T319" s="45">
        <f t="shared" si="156"/>
        <v>0.019700000000000002</v>
      </c>
      <c r="U319" s="50">
        <f t="shared" si="156"/>
        <v>0.007999999999999998</v>
      </c>
      <c r="V319" s="50">
        <f t="shared" si="156"/>
        <v>-0.004399999999999999</v>
      </c>
      <c r="W319" s="26">
        <f t="shared" si="156"/>
        <v>33.7154</v>
      </c>
      <c r="X319" s="26">
        <f>AVERAGE(X309:X314,X316:X317)</f>
        <v>106.493875</v>
      </c>
    </row>
    <row r="320" spans="1:24" ht="15.75">
      <c r="A320" s="47" t="s">
        <v>3</v>
      </c>
      <c r="B320" s="20"/>
      <c r="C320" s="22"/>
      <c r="D320" s="22"/>
      <c r="E320" s="105" t="s">
        <v>48</v>
      </c>
      <c r="F320" s="21"/>
      <c r="G320" s="21"/>
      <c r="H320" s="21"/>
      <c r="I320" s="47" t="s">
        <v>3</v>
      </c>
      <c r="J320" s="26">
        <f>STDEV(J309:J318)</f>
        <v>0.015565274741480704</v>
      </c>
      <c r="K320" s="45">
        <f>STDEV(K309:K314,K316:K318)</f>
        <v>0.31056203531303833</v>
      </c>
      <c r="L320" s="50">
        <f aca="true" t="shared" si="157" ref="L320:W320">STDEV(L309:L318)</f>
        <v>0.00744162467326711</v>
      </c>
      <c r="M320" s="45">
        <f t="shared" si="157"/>
        <v>0.008983936281558944</v>
      </c>
      <c r="N320" s="26">
        <f t="shared" si="157"/>
        <v>0.007257945837341245</v>
      </c>
      <c r="O320" s="26">
        <f t="shared" si="157"/>
        <v>0.007196449741983118</v>
      </c>
      <c r="P320" s="45">
        <f t="shared" si="157"/>
        <v>0.006402256546631734</v>
      </c>
      <c r="Q320" s="26">
        <f t="shared" si="157"/>
        <v>0.010946333734279355</v>
      </c>
      <c r="R320" s="26">
        <f t="shared" si="157"/>
        <v>0.008045012257431443</v>
      </c>
      <c r="S320" s="26">
        <f t="shared" si="157"/>
        <v>0.007059272861515795</v>
      </c>
      <c r="T320" s="45">
        <f t="shared" si="157"/>
        <v>0.03534606688790769</v>
      </c>
      <c r="U320" s="50">
        <f t="shared" si="157"/>
        <v>0.013097921802925667</v>
      </c>
      <c r="V320" s="50">
        <f t="shared" si="157"/>
        <v>0.011413442367080437</v>
      </c>
      <c r="W320" s="26">
        <f t="shared" si="157"/>
        <v>0.7015278880969585</v>
      </c>
      <c r="X320" s="26">
        <f>STDEV(X309:X314,X316:X317)</f>
        <v>0.21765860391250866</v>
      </c>
    </row>
    <row r="321" spans="1:24" ht="15.75">
      <c r="A321" s="47" t="s">
        <v>4</v>
      </c>
      <c r="B321" s="20"/>
      <c r="C321" s="22"/>
      <c r="D321" s="22"/>
      <c r="E321" s="105" t="s">
        <v>48</v>
      </c>
      <c r="F321" s="21"/>
      <c r="G321" s="21"/>
      <c r="H321" s="21"/>
      <c r="I321" s="47" t="s">
        <v>4</v>
      </c>
      <c r="J321" s="26">
        <f aca="true" t="shared" si="158" ref="J321:X321">J320*2</f>
        <v>0.031130549482961407</v>
      </c>
      <c r="K321" s="45">
        <f t="shared" si="158"/>
        <v>0.6211240706260767</v>
      </c>
      <c r="L321" s="50">
        <f t="shared" si="158"/>
        <v>0.01488324934653422</v>
      </c>
      <c r="M321" s="45">
        <f t="shared" si="158"/>
        <v>0.01796787256311789</v>
      </c>
      <c r="N321" s="26">
        <f t="shared" si="158"/>
        <v>0.01451589167468249</v>
      </c>
      <c r="O321" s="26">
        <f t="shared" si="158"/>
        <v>0.014392899483966236</v>
      </c>
      <c r="P321" s="45">
        <f t="shared" si="158"/>
        <v>0.012804513093263468</v>
      </c>
      <c r="Q321" s="26">
        <f t="shared" si="158"/>
        <v>0.02189266746855871</v>
      </c>
      <c r="R321" s="26">
        <f t="shared" si="158"/>
        <v>0.016090024514862886</v>
      </c>
      <c r="S321" s="26">
        <f t="shared" si="158"/>
        <v>0.01411854572303159</v>
      </c>
      <c r="T321" s="45">
        <f t="shared" si="158"/>
        <v>0.07069213377581537</v>
      </c>
      <c r="U321" s="50">
        <f t="shared" si="158"/>
        <v>0.026195843605851334</v>
      </c>
      <c r="V321" s="50">
        <f t="shared" si="158"/>
        <v>0.022826884734160873</v>
      </c>
      <c r="W321" s="26">
        <f t="shared" si="158"/>
        <v>1.403055776193917</v>
      </c>
      <c r="X321" s="26">
        <f t="shared" si="158"/>
        <v>0.4353172078250173</v>
      </c>
    </row>
    <row r="322" spans="1:24" ht="15.75">
      <c r="A322" s="56" t="s">
        <v>5</v>
      </c>
      <c r="B322" s="20"/>
      <c r="C322" s="22"/>
      <c r="D322" s="22"/>
      <c r="E322" s="105" t="s">
        <v>48</v>
      </c>
      <c r="F322" s="93"/>
      <c r="G322" s="93"/>
      <c r="H322" s="93"/>
      <c r="I322" s="56" t="s">
        <v>5</v>
      </c>
      <c r="J322" s="55">
        <f aca="true" t="shared" si="159" ref="J322:X322">MAX(J309:J318)</f>
        <v>0.079</v>
      </c>
      <c r="K322" s="55">
        <f t="shared" si="159"/>
        <v>72.63</v>
      </c>
      <c r="L322" s="55">
        <f t="shared" si="159"/>
        <v>0.031</v>
      </c>
      <c r="M322" s="55">
        <f t="shared" si="159"/>
        <v>0.012</v>
      </c>
      <c r="N322" s="55">
        <f t="shared" si="159"/>
        <v>0.06</v>
      </c>
      <c r="O322" s="55">
        <f t="shared" si="159"/>
        <v>0.015</v>
      </c>
      <c r="P322" s="55">
        <f t="shared" si="159"/>
        <v>0.067</v>
      </c>
      <c r="Q322" s="55">
        <f t="shared" si="159"/>
        <v>0.017</v>
      </c>
      <c r="R322" s="55">
        <f t="shared" si="159"/>
        <v>0.106</v>
      </c>
      <c r="S322" s="55">
        <f t="shared" si="159"/>
        <v>0.025</v>
      </c>
      <c r="T322" s="55">
        <f t="shared" si="159"/>
        <v>0.087</v>
      </c>
      <c r="U322" s="55">
        <f t="shared" si="159"/>
        <v>0.026</v>
      </c>
      <c r="V322" s="55">
        <f t="shared" si="159"/>
        <v>0.014</v>
      </c>
      <c r="W322" s="55">
        <f t="shared" si="159"/>
        <v>34.372</v>
      </c>
      <c r="X322" s="55">
        <f t="shared" si="159"/>
        <v>106.841</v>
      </c>
    </row>
    <row r="323" spans="1:24" ht="15.75">
      <c r="A323" s="56" t="s">
        <v>6</v>
      </c>
      <c r="B323" s="20"/>
      <c r="C323" s="22"/>
      <c r="D323" s="22"/>
      <c r="E323" s="105" t="s">
        <v>48</v>
      </c>
      <c r="F323" s="93"/>
      <c r="G323" s="93"/>
      <c r="H323" s="93"/>
      <c r="I323" s="56" t="s">
        <v>6</v>
      </c>
      <c r="J323" s="55">
        <f aca="true" t="shared" si="160" ref="J323:X323">J319+J321</f>
        <v>0.09163054948296143</v>
      </c>
      <c r="K323" s="55">
        <f t="shared" si="160"/>
        <v>72.79056851507052</v>
      </c>
      <c r="L323" s="55">
        <f t="shared" si="160"/>
        <v>0.03548324934653422</v>
      </c>
      <c r="M323" s="55">
        <f t="shared" si="160"/>
        <v>0.01836787256311789</v>
      </c>
      <c r="N323" s="55">
        <f t="shared" si="160"/>
        <v>0.062215891674682486</v>
      </c>
      <c r="O323" s="55">
        <f t="shared" si="160"/>
        <v>0.022092899483966234</v>
      </c>
      <c r="P323" s="55">
        <f t="shared" si="160"/>
        <v>0.07190451309326347</v>
      </c>
      <c r="Q323" s="55">
        <f t="shared" si="160"/>
        <v>0.02129266746855871</v>
      </c>
      <c r="R323" s="55">
        <f t="shared" si="160"/>
        <v>0.11059002451486288</v>
      </c>
      <c r="S323" s="55">
        <f t="shared" si="160"/>
        <v>0.029618545723031586</v>
      </c>
      <c r="T323" s="55">
        <f t="shared" si="160"/>
        <v>0.09039213377581537</v>
      </c>
      <c r="U323" s="55">
        <f t="shared" si="160"/>
        <v>0.03419584360585133</v>
      </c>
      <c r="V323" s="55">
        <f t="shared" si="160"/>
        <v>0.018426884734160875</v>
      </c>
      <c r="W323" s="55">
        <f t="shared" si="160"/>
        <v>35.11845577619392</v>
      </c>
      <c r="X323" s="55">
        <f t="shared" si="160"/>
        <v>106.92919220782503</v>
      </c>
    </row>
    <row r="324" spans="1:24" ht="15.75">
      <c r="A324" s="70" t="s">
        <v>43</v>
      </c>
      <c r="B324" s="20"/>
      <c r="C324" s="22"/>
      <c r="D324" s="22"/>
      <c r="E324" s="105" t="s">
        <v>48</v>
      </c>
      <c r="F324" s="93"/>
      <c r="G324" s="93"/>
      <c r="H324" s="93"/>
      <c r="I324" s="56" t="s">
        <v>43</v>
      </c>
      <c r="J324" s="55">
        <f aca="true" t="shared" si="161" ref="J324:X324">J323-J322</f>
        <v>0.012630549482961426</v>
      </c>
      <c r="K324" s="55">
        <f t="shared" si="161"/>
        <v>0.16056851507052272</v>
      </c>
      <c r="L324" s="55">
        <f t="shared" si="161"/>
        <v>0.00448324934653422</v>
      </c>
      <c r="M324" s="55">
        <f t="shared" si="161"/>
        <v>0.006367872563117889</v>
      </c>
      <c r="N324" s="55">
        <f t="shared" si="161"/>
        <v>0.002215891674682488</v>
      </c>
      <c r="O324" s="55">
        <f t="shared" si="161"/>
        <v>0.007092899483966235</v>
      </c>
      <c r="P324" s="55">
        <f t="shared" si="161"/>
        <v>0.004904513093263466</v>
      </c>
      <c r="Q324" s="55">
        <f t="shared" si="161"/>
        <v>0.004292667468558709</v>
      </c>
      <c r="R324" s="55">
        <f t="shared" si="161"/>
        <v>0.0045900245148628865</v>
      </c>
      <c r="S324" s="55">
        <f t="shared" si="161"/>
        <v>0.004618545723031584</v>
      </c>
      <c r="T324" s="55">
        <f t="shared" si="161"/>
        <v>0.003392133775815376</v>
      </c>
      <c r="U324" s="55">
        <f t="shared" si="161"/>
        <v>0.008195843605851332</v>
      </c>
      <c r="V324" s="55">
        <f t="shared" si="161"/>
        <v>0.004426884734160875</v>
      </c>
      <c r="W324" s="55">
        <f t="shared" si="161"/>
        <v>0.746455776193919</v>
      </c>
      <c r="X324" s="55">
        <f t="shared" si="161"/>
        <v>0.08819220782503123</v>
      </c>
    </row>
    <row r="325" spans="1:24" ht="15.75">
      <c r="A325" s="53" t="s">
        <v>89</v>
      </c>
      <c r="B325" s="20"/>
      <c r="C325" s="22"/>
      <c r="D325" s="22"/>
      <c r="E325" s="105" t="s">
        <v>48</v>
      </c>
      <c r="F325" s="94"/>
      <c r="G325" s="94"/>
      <c r="H325" s="94"/>
      <c r="I325" s="53" t="s">
        <v>89</v>
      </c>
      <c r="J325" s="50">
        <f aca="true" t="shared" si="162" ref="J325:W325">MIN(J309:J318)</f>
        <v>0.036</v>
      </c>
      <c r="K325" s="50">
        <f>MIN(K309:K314,K316:K318)</f>
        <v>71.773</v>
      </c>
      <c r="L325" s="50">
        <f t="shared" si="162"/>
        <v>0.011</v>
      </c>
      <c r="M325" s="50">
        <f t="shared" si="162"/>
        <v>-0.012</v>
      </c>
      <c r="N325" s="50">
        <f t="shared" si="162"/>
        <v>0.039</v>
      </c>
      <c r="O325" s="50">
        <f t="shared" si="162"/>
        <v>-0.006</v>
      </c>
      <c r="P325" s="50">
        <f t="shared" si="162"/>
        <v>0.05</v>
      </c>
      <c r="Q325" s="50">
        <f t="shared" si="162"/>
        <v>-0.017</v>
      </c>
      <c r="R325" s="50">
        <f t="shared" si="162"/>
        <v>0.082</v>
      </c>
      <c r="S325" s="50">
        <f t="shared" si="162"/>
        <v>0.003</v>
      </c>
      <c r="T325" s="50">
        <f t="shared" si="162"/>
        <v>-0.03</v>
      </c>
      <c r="U325" s="50">
        <f t="shared" si="162"/>
        <v>-0.007</v>
      </c>
      <c r="V325" s="50">
        <f t="shared" si="162"/>
        <v>-0.02</v>
      </c>
      <c r="W325" s="50">
        <f t="shared" si="162"/>
        <v>32.374</v>
      </c>
      <c r="X325" s="50">
        <f>MIN(X309:X314,X316:X317)</f>
        <v>106.111</v>
      </c>
    </row>
    <row r="326" spans="1:24" ht="15.75">
      <c r="A326" s="53" t="s">
        <v>7</v>
      </c>
      <c r="B326" s="20"/>
      <c r="C326" s="22"/>
      <c r="D326" s="22"/>
      <c r="E326" s="105" t="s">
        <v>48</v>
      </c>
      <c r="F326" s="94"/>
      <c r="G326" s="94"/>
      <c r="H326" s="94"/>
      <c r="I326" s="53" t="s">
        <v>7</v>
      </c>
      <c r="J326" s="50">
        <f aca="true" t="shared" si="163" ref="J326:X326">J319-J321</f>
        <v>0.029369450517038605</v>
      </c>
      <c r="K326" s="50">
        <f t="shared" si="163"/>
        <v>71.54832037381836</v>
      </c>
      <c r="L326" s="50">
        <f t="shared" si="163"/>
        <v>0.005716750653465781</v>
      </c>
      <c r="M326" s="50">
        <f t="shared" si="163"/>
        <v>-0.017567872563117887</v>
      </c>
      <c r="N326" s="50">
        <f t="shared" si="163"/>
        <v>0.0331841083253175</v>
      </c>
      <c r="O326" s="50">
        <f t="shared" si="163"/>
        <v>-0.0066928994839662356</v>
      </c>
      <c r="P326" s="50">
        <f t="shared" si="163"/>
        <v>0.04629548690673653</v>
      </c>
      <c r="Q326" s="50">
        <f t="shared" si="163"/>
        <v>-0.02249266746855871</v>
      </c>
      <c r="R326" s="50">
        <f t="shared" si="163"/>
        <v>0.07840997548513712</v>
      </c>
      <c r="S326" s="50">
        <f t="shared" si="163"/>
        <v>0.0013814542769684073</v>
      </c>
      <c r="T326" s="50">
        <f t="shared" si="163"/>
        <v>-0.05099213377581537</v>
      </c>
      <c r="U326" s="50">
        <f t="shared" si="163"/>
        <v>-0.018195843605851338</v>
      </c>
      <c r="V326" s="50">
        <f t="shared" si="163"/>
        <v>-0.02722688473416087</v>
      </c>
      <c r="W326" s="50">
        <f t="shared" si="163"/>
        <v>32.312344223806086</v>
      </c>
      <c r="X326" s="50">
        <f t="shared" si="163"/>
        <v>106.05855779217498</v>
      </c>
    </row>
    <row r="327" spans="1:24" ht="15.75">
      <c r="A327" s="71" t="s">
        <v>43</v>
      </c>
      <c r="B327" s="20"/>
      <c r="C327" s="22"/>
      <c r="D327" s="22"/>
      <c r="E327" s="105" t="s">
        <v>48</v>
      </c>
      <c r="F327" s="94"/>
      <c r="G327" s="94"/>
      <c r="H327" s="94"/>
      <c r="I327" s="53" t="s">
        <v>43</v>
      </c>
      <c r="J327" s="50">
        <f aca="true" t="shared" si="164" ref="J327:X327">J325-J326</f>
        <v>0.006630549482961393</v>
      </c>
      <c r="K327" s="50">
        <f t="shared" si="164"/>
        <v>0.22467962618163995</v>
      </c>
      <c r="L327" s="50">
        <f t="shared" si="164"/>
        <v>0.005283249346534218</v>
      </c>
      <c r="M327" s="50">
        <f t="shared" si="164"/>
        <v>0.005567872563117887</v>
      </c>
      <c r="N327" s="50">
        <f t="shared" si="164"/>
        <v>0.005815891674682501</v>
      </c>
      <c r="O327" s="50">
        <f t="shared" si="164"/>
        <v>0.0006928994839662354</v>
      </c>
      <c r="P327" s="50">
        <f t="shared" si="164"/>
        <v>0.003704513093263473</v>
      </c>
      <c r="Q327" s="50">
        <f t="shared" si="164"/>
        <v>0.005492667468558709</v>
      </c>
      <c r="R327" s="50">
        <f t="shared" si="164"/>
        <v>0.0035900245148628857</v>
      </c>
      <c r="S327" s="50">
        <f t="shared" si="164"/>
        <v>0.0016185457230315928</v>
      </c>
      <c r="T327" s="50">
        <f t="shared" si="164"/>
        <v>0.020992133775815373</v>
      </c>
      <c r="U327" s="50">
        <f t="shared" si="164"/>
        <v>0.011195843605851338</v>
      </c>
      <c r="V327" s="50">
        <f t="shared" si="164"/>
        <v>0.00722688473416087</v>
      </c>
      <c r="W327" s="50">
        <f t="shared" si="164"/>
        <v>0.06165577619391627</v>
      </c>
      <c r="X327" s="50">
        <f t="shared" si="164"/>
        <v>0.052442207825023957</v>
      </c>
    </row>
    <row r="328" spans="1:24" ht="15.75">
      <c r="A328" s="20"/>
      <c r="B328" s="20"/>
      <c r="C328" s="22"/>
      <c r="D328" s="22"/>
      <c r="E328" s="22"/>
      <c r="F328" s="22"/>
      <c r="G328" s="22"/>
      <c r="H328" s="22"/>
      <c r="I328" s="22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:24" ht="15.75">
      <c r="A329" s="110" t="s">
        <v>115</v>
      </c>
      <c r="B329" s="7" t="s">
        <v>205</v>
      </c>
      <c r="C329" s="5">
        <v>31</v>
      </c>
      <c r="D329" s="5">
        <v>6</v>
      </c>
      <c r="E329" s="5">
        <v>0</v>
      </c>
      <c r="F329" s="5">
        <v>0</v>
      </c>
      <c r="G329" s="5">
        <v>0</v>
      </c>
      <c r="H329" s="5">
        <v>0</v>
      </c>
      <c r="I329" s="6">
        <v>0</v>
      </c>
      <c r="J329" s="48">
        <v>0.115</v>
      </c>
      <c r="K329" s="48">
        <v>72.098</v>
      </c>
      <c r="L329" s="48">
        <v>0.024</v>
      </c>
      <c r="M329" s="48">
        <v>-0.009</v>
      </c>
      <c r="N329" s="48">
        <v>0.033</v>
      </c>
      <c r="O329" s="48">
        <v>0.027</v>
      </c>
      <c r="P329" s="48">
        <v>0.054</v>
      </c>
      <c r="Q329" s="48">
        <v>-0.013</v>
      </c>
      <c r="R329" s="48">
        <v>0.068</v>
      </c>
      <c r="S329" s="73">
        <v>0.008</v>
      </c>
      <c r="T329" s="48">
        <v>-0.047</v>
      </c>
      <c r="U329" s="48">
        <v>-0.01</v>
      </c>
      <c r="V329" s="48">
        <v>0.001</v>
      </c>
      <c r="W329" s="48">
        <v>34.318</v>
      </c>
      <c r="X329" s="48">
        <v>106.668</v>
      </c>
    </row>
    <row r="330" spans="1:24" ht="15.75">
      <c r="A330" s="110" t="s">
        <v>115</v>
      </c>
      <c r="B330" s="7" t="s">
        <v>206</v>
      </c>
      <c r="C330" s="5">
        <v>31</v>
      </c>
      <c r="D330" s="5">
        <v>6</v>
      </c>
      <c r="E330" s="5">
        <v>0</v>
      </c>
      <c r="F330" s="5">
        <v>0</v>
      </c>
      <c r="G330" s="5">
        <v>0</v>
      </c>
      <c r="H330" s="5">
        <v>0</v>
      </c>
      <c r="I330" s="6">
        <v>0</v>
      </c>
      <c r="J330" s="48">
        <v>0.093</v>
      </c>
      <c r="K330" s="48">
        <v>71.504</v>
      </c>
      <c r="L330" s="48">
        <v>0.023</v>
      </c>
      <c r="M330" s="48">
        <v>0.008</v>
      </c>
      <c r="N330" s="48">
        <v>0.029</v>
      </c>
      <c r="O330" s="48">
        <v>0.02</v>
      </c>
      <c r="P330" s="48">
        <v>0.051</v>
      </c>
      <c r="Q330" s="48">
        <v>0</v>
      </c>
      <c r="R330" s="48">
        <v>0.077</v>
      </c>
      <c r="S330" s="77">
        <v>-0.001</v>
      </c>
      <c r="T330" s="48">
        <v>0.039</v>
      </c>
      <c r="U330" s="48">
        <v>0.027</v>
      </c>
      <c r="V330" s="48">
        <v>0.01</v>
      </c>
      <c r="W330" s="48">
        <v>34.226</v>
      </c>
      <c r="X330" s="48">
        <v>106.105</v>
      </c>
    </row>
    <row r="331" spans="1:24" ht="15.75">
      <c r="A331" s="110" t="s">
        <v>115</v>
      </c>
      <c r="B331" s="7" t="s">
        <v>207</v>
      </c>
      <c r="C331" s="5">
        <v>31</v>
      </c>
      <c r="D331" s="5">
        <v>6</v>
      </c>
      <c r="E331" s="5">
        <v>0</v>
      </c>
      <c r="F331" s="5">
        <v>0</v>
      </c>
      <c r="G331" s="5">
        <v>0</v>
      </c>
      <c r="H331" s="5">
        <v>0</v>
      </c>
      <c r="I331" s="6">
        <v>0</v>
      </c>
      <c r="J331" s="48">
        <v>0.094</v>
      </c>
      <c r="K331" s="48">
        <v>71.946</v>
      </c>
      <c r="L331" s="48">
        <v>0.026</v>
      </c>
      <c r="M331" s="48">
        <v>-0.002</v>
      </c>
      <c r="N331" s="68">
        <v>0.016</v>
      </c>
      <c r="O331" s="48">
        <v>0.026</v>
      </c>
      <c r="P331" s="48">
        <v>0.05</v>
      </c>
      <c r="Q331" s="48">
        <v>0.026</v>
      </c>
      <c r="R331" s="48">
        <v>0.09</v>
      </c>
      <c r="S331" s="73">
        <v>0.016</v>
      </c>
      <c r="T331" s="48">
        <v>0.033</v>
      </c>
      <c r="U331" s="48">
        <v>-0.034</v>
      </c>
      <c r="V331" s="48">
        <v>-0.018</v>
      </c>
      <c r="W331" s="48">
        <v>34.468</v>
      </c>
      <c r="X331" s="48">
        <v>106.735</v>
      </c>
    </row>
    <row r="332" spans="1:24" ht="15.75">
      <c r="A332" s="110" t="s">
        <v>115</v>
      </c>
      <c r="B332" s="7" t="s">
        <v>208</v>
      </c>
      <c r="C332" s="5">
        <v>31</v>
      </c>
      <c r="D332" s="5">
        <v>6</v>
      </c>
      <c r="E332" s="5">
        <v>0</v>
      </c>
      <c r="F332" s="5">
        <v>0</v>
      </c>
      <c r="G332" s="5">
        <v>0</v>
      </c>
      <c r="H332" s="5">
        <v>0</v>
      </c>
      <c r="I332" s="6">
        <v>0</v>
      </c>
      <c r="J332" s="48">
        <v>0.08</v>
      </c>
      <c r="K332" s="48">
        <v>72.59</v>
      </c>
      <c r="L332" s="48">
        <v>0.02</v>
      </c>
      <c r="M332" s="48">
        <v>0.005</v>
      </c>
      <c r="N332" s="48">
        <v>0.036</v>
      </c>
      <c r="O332" s="48">
        <v>0.003</v>
      </c>
      <c r="P332" s="48">
        <v>0.039</v>
      </c>
      <c r="Q332" s="48">
        <v>-0.018</v>
      </c>
      <c r="R332" s="48">
        <v>0.061</v>
      </c>
      <c r="S332" s="73">
        <v>0.011</v>
      </c>
      <c r="T332" s="48">
        <v>0.009</v>
      </c>
      <c r="U332" s="48">
        <v>-0.025</v>
      </c>
      <c r="V332" s="48">
        <v>-0.023</v>
      </c>
      <c r="W332" s="48">
        <v>34.595</v>
      </c>
      <c r="X332" s="68">
        <v>107.385</v>
      </c>
    </row>
    <row r="333" spans="1:24" ht="15.75">
      <c r="A333" s="110" t="s">
        <v>115</v>
      </c>
      <c r="B333" s="7" t="s">
        <v>209</v>
      </c>
      <c r="C333" s="5">
        <v>31</v>
      </c>
      <c r="D333" s="5">
        <v>6</v>
      </c>
      <c r="E333" s="5">
        <v>0</v>
      </c>
      <c r="F333" s="5">
        <v>0</v>
      </c>
      <c r="G333" s="5">
        <v>0</v>
      </c>
      <c r="H333" s="5">
        <v>0</v>
      </c>
      <c r="I333" s="6">
        <v>0</v>
      </c>
      <c r="J333" s="48">
        <v>0.063</v>
      </c>
      <c r="K333" s="48">
        <v>71.416</v>
      </c>
      <c r="L333" s="48">
        <v>0.018</v>
      </c>
      <c r="M333" s="48">
        <v>-0.006</v>
      </c>
      <c r="N333" s="48">
        <v>0.036</v>
      </c>
      <c r="O333" s="48">
        <v>0.009</v>
      </c>
      <c r="P333" s="48">
        <v>0.016</v>
      </c>
      <c r="Q333" s="48">
        <v>0.008</v>
      </c>
      <c r="R333" s="48">
        <v>0.081</v>
      </c>
      <c r="S333" s="73">
        <v>0.011</v>
      </c>
      <c r="T333" s="48">
        <v>0.019</v>
      </c>
      <c r="U333" s="48">
        <v>0.045</v>
      </c>
      <c r="V333" s="48">
        <v>0.009</v>
      </c>
      <c r="W333" s="48">
        <v>34.525</v>
      </c>
      <c r="X333" s="48">
        <v>106.25</v>
      </c>
    </row>
    <row r="334" spans="1:24" ht="15.75">
      <c r="A334" s="110" t="s">
        <v>115</v>
      </c>
      <c r="B334" s="7" t="s">
        <v>210</v>
      </c>
      <c r="C334" s="5">
        <v>31</v>
      </c>
      <c r="D334" s="5">
        <v>6</v>
      </c>
      <c r="E334" s="5">
        <v>0</v>
      </c>
      <c r="F334" s="5">
        <v>0</v>
      </c>
      <c r="G334" s="5">
        <v>0</v>
      </c>
      <c r="H334" s="5">
        <v>0</v>
      </c>
      <c r="I334" s="6">
        <v>0</v>
      </c>
      <c r="J334" s="48">
        <v>0.064</v>
      </c>
      <c r="K334" s="48">
        <v>71.584</v>
      </c>
      <c r="L334" s="68">
        <v>0.034</v>
      </c>
      <c r="M334" s="48">
        <v>-0.017</v>
      </c>
      <c r="N334" s="48">
        <v>0.029</v>
      </c>
      <c r="O334" s="48">
        <v>-0.001</v>
      </c>
      <c r="P334" s="48">
        <v>0.022</v>
      </c>
      <c r="Q334" s="48">
        <v>-0.001</v>
      </c>
      <c r="R334" s="48">
        <v>0.064</v>
      </c>
      <c r="S334" s="73">
        <v>0.017</v>
      </c>
      <c r="T334" s="48">
        <v>-0.039</v>
      </c>
      <c r="U334" s="48">
        <v>-0.028</v>
      </c>
      <c r="V334" s="48">
        <v>-0.023</v>
      </c>
      <c r="W334" s="48">
        <v>34.709</v>
      </c>
      <c r="X334" s="48">
        <v>106.416</v>
      </c>
    </row>
    <row r="335" spans="1:24" ht="15.75">
      <c r="A335" s="110" t="s">
        <v>115</v>
      </c>
      <c r="B335" s="7" t="s">
        <v>211</v>
      </c>
      <c r="C335" s="5">
        <v>31</v>
      </c>
      <c r="D335" s="5">
        <v>6</v>
      </c>
      <c r="E335" s="5">
        <v>0</v>
      </c>
      <c r="F335" s="5">
        <v>0</v>
      </c>
      <c r="G335" s="5">
        <v>0</v>
      </c>
      <c r="H335" s="5">
        <v>0</v>
      </c>
      <c r="I335" s="6">
        <v>0</v>
      </c>
      <c r="J335" s="48">
        <v>0.036</v>
      </c>
      <c r="K335" s="48">
        <v>71.56</v>
      </c>
      <c r="L335" s="68">
        <v>0.001</v>
      </c>
      <c r="M335" s="48">
        <v>-0.014</v>
      </c>
      <c r="N335" s="48">
        <v>0.036</v>
      </c>
      <c r="O335" s="48">
        <v>0.006</v>
      </c>
      <c r="P335" s="48">
        <v>0.012</v>
      </c>
      <c r="Q335" s="48">
        <v>-0.014</v>
      </c>
      <c r="R335" s="48">
        <v>0.087</v>
      </c>
      <c r="S335" s="73">
        <v>0.023</v>
      </c>
      <c r="T335" s="48">
        <v>-0.011</v>
      </c>
      <c r="U335" s="48">
        <v>0.009</v>
      </c>
      <c r="V335" s="48">
        <v>0.021</v>
      </c>
      <c r="W335" s="48">
        <v>34.591</v>
      </c>
      <c r="X335" s="48">
        <v>106.342</v>
      </c>
    </row>
    <row r="336" spans="1:24" ht="15.75">
      <c r="A336" s="110" t="s">
        <v>115</v>
      </c>
      <c r="B336" s="7" t="s">
        <v>212</v>
      </c>
      <c r="C336" s="5">
        <v>31</v>
      </c>
      <c r="D336" s="5">
        <v>6</v>
      </c>
      <c r="E336" s="5">
        <v>0</v>
      </c>
      <c r="F336" s="5">
        <v>0</v>
      </c>
      <c r="G336" s="5">
        <v>0</v>
      </c>
      <c r="H336" s="5">
        <v>0</v>
      </c>
      <c r="I336" s="6">
        <v>0</v>
      </c>
      <c r="J336" s="48">
        <v>0.068</v>
      </c>
      <c r="K336" s="48">
        <v>71.618</v>
      </c>
      <c r="L336" s="48">
        <v>0.025</v>
      </c>
      <c r="M336" s="48">
        <v>0.007</v>
      </c>
      <c r="N336" s="48">
        <v>0.026</v>
      </c>
      <c r="O336" s="48">
        <v>0.022</v>
      </c>
      <c r="P336" s="48">
        <v>0.019</v>
      </c>
      <c r="Q336" s="48">
        <v>0.016</v>
      </c>
      <c r="R336" s="48">
        <v>0.051</v>
      </c>
      <c r="S336" s="73">
        <v>0.026</v>
      </c>
      <c r="T336" s="48">
        <v>0</v>
      </c>
      <c r="U336" s="48">
        <v>0.04</v>
      </c>
      <c r="V336" s="48">
        <v>0.008</v>
      </c>
      <c r="W336" s="48">
        <v>34.405</v>
      </c>
      <c r="X336" s="48">
        <v>106.332</v>
      </c>
    </row>
    <row r="337" spans="1:24" ht="15.75">
      <c r="A337" s="110" t="s">
        <v>115</v>
      </c>
      <c r="B337" s="7" t="s">
        <v>213</v>
      </c>
      <c r="C337" s="5">
        <v>31</v>
      </c>
      <c r="D337" s="5">
        <v>6</v>
      </c>
      <c r="E337" s="5">
        <v>0</v>
      </c>
      <c r="F337" s="5">
        <v>0</v>
      </c>
      <c r="G337" s="5">
        <v>0</v>
      </c>
      <c r="H337" s="5">
        <v>0</v>
      </c>
      <c r="I337" s="6">
        <v>0</v>
      </c>
      <c r="J337" s="48">
        <v>0.062</v>
      </c>
      <c r="K337" s="48">
        <v>71.522</v>
      </c>
      <c r="L337" s="48">
        <v>0.017</v>
      </c>
      <c r="M337" s="48">
        <v>-0.018</v>
      </c>
      <c r="N337" s="48">
        <v>0.03</v>
      </c>
      <c r="O337" s="48">
        <v>0.013</v>
      </c>
      <c r="P337" s="48">
        <v>0.023</v>
      </c>
      <c r="Q337" s="48">
        <v>0.027</v>
      </c>
      <c r="R337" s="48">
        <v>0.06</v>
      </c>
      <c r="S337" s="73">
        <v>0.017</v>
      </c>
      <c r="T337" s="48">
        <v>-0.003</v>
      </c>
      <c r="U337" s="48">
        <v>-0.025</v>
      </c>
      <c r="V337" s="48">
        <v>0.001</v>
      </c>
      <c r="W337" s="48">
        <v>34.556</v>
      </c>
      <c r="X337" s="48">
        <v>106.283</v>
      </c>
    </row>
    <row r="338" spans="1:24" ht="16.5" thickBot="1">
      <c r="A338" s="111" t="s">
        <v>115</v>
      </c>
      <c r="B338" s="24" t="s">
        <v>214</v>
      </c>
      <c r="C338" s="15">
        <v>31</v>
      </c>
      <c r="D338" s="15">
        <v>6</v>
      </c>
      <c r="E338" s="15">
        <v>0</v>
      </c>
      <c r="F338" s="15">
        <v>0</v>
      </c>
      <c r="G338" s="15">
        <v>0</v>
      </c>
      <c r="H338" s="15">
        <v>0</v>
      </c>
      <c r="I338" s="16">
        <v>0</v>
      </c>
      <c r="J338" s="49">
        <v>0.068</v>
      </c>
      <c r="K338" s="49">
        <v>72.415</v>
      </c>
      <c r="L338" s="49">
        <v>0.023</v>
      </c>
      <c r="M338" s="49">
        <v>-0.016</v>
      </c>
      <c r="N338" s="49">
        <v>0.025</v>
      </c>
      <c r="O338" s="49">
        <v>0.003</v>
      </c>
      <c r="P338" s="49">
        <v>0.02</v>
      </c>
      <c r="Q338" s="49">
        <v>0.001</v>
      </c>
      <c r="R338" s="49">
        <v>0.071</v>
      </c>
      <c r="S338" s="80">
        <v>0.019</v>
      </c>
      <c r="T338" s="49">
        <v>0.027</v>
      </c>
      <c r="U338" s="49">
        <v>-0.022</v>
      </c>
      <c r="V338" s="49">
        <v>0.01</v>
      </c>
      <c r="W338" s="49">
        <v>34.311</v>
      </c>
      <c r="X338" s="49">
        <v>106.955</v>
      </c>
    </row>
    <row r="339" spans="1:24" ht="15.75">
      <c r="A339" s="47" t="s">
        <v>2</v>
      </c>
      <c r="B339" s="20"/>
      <c r="C339" s="21"/>
      <c r="D339" s="21"/>
      <c r="E339" s="105" t="s">
        <v>48</v>
      </c>
      <c r="F339" s="21"/>
      <c r="G339" s="21"/>
      <c r="H339" s="21"/>
      <c r="I339" s="47" t="s">
        <v>2</v>
      </c>
      <c r="J339" s="45">
        <f aca="true" t="shared" si="165" ref="J339:W339">AVERAGE(J329:J338)</f>
        <v>0.07430000000000003</v>
      </c>
      <c r="K339" s="50">
        <f t="shared" si="165"/>
        <v>71.8253</v>
      </c>
      <c r="L339" s="26">
        <f>AVERAGE(L329:L333,L336:L338)</f>
        <v>0.022000000000000002</v>
      </c>
      <c r="M339" s="50">
        <f t="shared" si="165"/>
        <v>-0.0062</v>
      </c>
      <c r="N339" s="50">
        <f>AVERAGE(N329:N330,N332:N338)</f>
        <v>0.031111111111111114</v>
      </c>
      <c r="O339" s="45">
        <f t="shared" si="165"/>
        <v>0.012799999999999997</v>
      </c>
      <c r="P339" s="50">
        <f t="shared" si="165"/>
        <v>0.030600000000000006</v>
      </c>
      <c r="Q339" s="50">
        <f t="shared" si="165"/>
        <v>0.0032</v>
      </c>
      <c r="R339" s="50">
        <f t="shared" si="165"/>
        <v>0.071</v>
      </c>
      <c r="S339" s="76">
        <f>AVERAGE(S329,S331:S338)</f>
        <v>0.016444444444444442</v>
      </c>
      <c r="T339" s="50">
        <f t="shared" si="165"/>
        <v>0.0027000000000000006</v>
      </c>
      <c r="U339" s="26">
        <f t="shared" si="165"/>
        <v>-0.002300000000000001</v>
      </c>
      <c r="V339" s="45">
        <f t="shared" si="165"/>
        <v>-0.0003999999999999995</v>
      </c>
      <c r="W339" s="26">
        <f t="shared" si="165"/>
        <v>34.4704</v>
      </c>
      <c r="X339" s="26">
        <f>AVERAGE(X329:X331,X333:X338)</f>
        <v>106.45400000000001</v>
      </c>
    </row>
    <row r="340" spans="1:24" ht="15.75">
      <c r="A340" s="47" t="s">
        <v>3</v>
      </c>
      <c r="B340" s="20"/>
      <c r="C340" s="21"/>
      <c r="D340" s="21"/>
      <c r="E340" s="105" t="s">
        <v>48</v>
      </c>
      <c r="F340" s="21"/>
      <c r="G340" s="21"/>
      <c r="H340" s="21"/>
      <c r="I340" s="47" t="s">
        <v>3</v>
      </c>
      <c r="J340" s="45">
        <f>STDEV(J329:J338)</f>
        <v>0.022005302391317642</v>
      </c>
      <c r="K340" s="50">
        <f aca="true" t="shared" si="166" ref="K340:W340">STDEV(K329:K338)</f>
        <v>0.41576971457232953</v>
      </c>
      <c r="L340" s="26">
        <f>STDEV(L329:L333,L336:L338)</f>
        <v>0.003295017884191656</v>
      </c>
      <c r="M340" s="50">
        <f t="shared" si="166"/>
        <v>0.01021763181955584</v>
      </c>
      <c r="N340" s="50">
        <f>STDEV(N329:N330,N332:N338)</f>
        <v>0.00431405970184826</v>
      </c>
      <c r="O340" s="45">
        <f t="shared" si="166"/>
        <v>0.010304260176149369</v>
      </c>
      <c r="P340" s="50">
        <f t="shared" si="166"/>
        <v>0.016153431008096478</v>
      </c>
      <c r="Q340" s="50">
        <f t="shared" si="166"/>
        <v>0.01603329868326124</v>
      </c>
      <c r="R340" s="50">
        <f t="shared" si="166"/>
        <v>0.012613925285616315</v>
      </c>
      <c r="S340" s="76">
        <f>STDEV(S329,S331:S338)</f>
        <v>0.005833333333333339</v>
      </c>
      <c r="T340" s="50">
        <f t="shared" si="166"/>
        <v>0.028998275810813306</v>
      </c>
      <c r="U340" s="26">
        <f t="shared" si="166"/>
        <v>0.030103709627441824</v>
      </c>
      <c r="V340" s="45">
        <f t="shared" si="166"/>
        <v>0.015522027358993197</v>
      </c>
      <c r="W340" s="26">
        <f t="shared" si="166"/>
        <v>0.15273666517535694</v>
      </c>
      <c r="X340" s="26">
        <f>STDEV(X329:X331,X333:X338)</f>
        <v>0.27324165129057454</v>
      </c>
    </row>
    <row r="341" spans="1:24" ht="15.75">
      <c r="A341" s="47" t="s">
        <v>4</v>
      </c>
      <c r="B341" s="20"/>
      <c r="C341" s="21"/>
      <c r="D341" s="21"/>
      <c r="E341" s="105" t="s">
        <v>48</v>
      </c>
      <c r="F341" s="21"/>
      <c r="G341" s="21"/>
      <c r="H341" s="21"/>
      <c r="I341" s="47" t="s">
        <v>4</v>
      </c>
      <c r="J341" s="45">
        <f aca="true" t="shared" si="167" ref="J341:X341">J340*2</f>
        <v>0.044010604782635285</v>
      </c>
      <c r="K341" s="50">
        <f t="shared" si="167"/>
        <v>0.8315394291446591</v>
      </c>
      <c r="L341" s="26">
        <f t="shared" si="167"/>
        <v>0.006590035768383312</v>
      </c>
      <c r="M341" s="50">
        <f t="shared" si="167"/>
        <v>0.02043526363911168</v>
      </c>
      <c r="N341" s="50">
        <f t="shared" si="167"/>
        <v>0.00862811940369652</v>
      </c>
      <c r="O341" s="45">
        <f t="shared" si="167"/>
        <v>0.020608520352298737</v>
      </c>
      <c r="P341" s="50">
        <f t="shared" si="167"/>
        <v>0.032306862016192955</v>
      </c>
      <c r="Q341" s="50">
        <f t="shared" si="167"/>
        <v>0.03206659736652248</v>
      </c>
      <c r="R341" s="50">
        <f t="shared" si="167"/>
        <v>0.02522785057123263</v>
      </c>
      <c r="S341" s="76">
        <f t="shared" si="167"/>
        <v>0.011666666666666678</v>
      </c>
      <c r="T341" s="50">
        <f t="shared" si="167"/>
        <v>0.05799655162162661</v>
      </c>
      <c r="U341" s="26">
        <f t="shared" si="167"/>
        <v>0.06020741925488365</v>
      </c>
      <c r="V341" s="45">
        <f t="shared" si="167"/>
        <v>0.031044054717986394</v>
      </c>
      <c r="W341" s="26">
        <f t="shared" si="167"/>
        <v>0.3054733303507139</v>
      </c>
      <c r="X341" s="26">
        <f t="shared" si="167"/>
        <v>0.5464833025811491</v>
      </c>
    </row>
    <row r="342" spans="1:24" ht="15.75">
      <c r="A342" s="56" t="s">
        <v>5</v>
      </c>
      <c r="B342" s="20"/>
      <c r="C342" s="21"/>
      <c r="D342" s="21"/>
      <c r="E342" s="105" t="s">
        <v>48</v>
      </c>
      <c r="F342" s="93"/>
      <c r="G342" s="93"/>
      <c r="H342" s="93"/>
      <c r="I342" s="56" t="s">
        <v>5</v>
      </c>
      <c r="J342" s="55">
        <f aca="true" t="shared" si="168" ref="J342:W342">MAX(J329:J338)</f>
        <v>0.115</v>
      </c>
      <c r="K342" s="55">
        <f t="shared" si="168"/>
        <v>72.59</v>
      </c>
      <c r="L342" s="55">
        <f>MAX(L329:L333,L336:L338)</f>
        <v>0.026</v>
      </c>
      <c r="M342" s="55">
        <f t="shared" si="168"/>
        <v>0.008</v>
      </c>
      <c r="N342" s="55">
        <f t="shared" si="168"/>
        <v>0.036</v>
      </c>
      <c r="O342" s="55">
        <f t="shared" si="168"/>
        <v>0.027</v>
      </c>
      <c r="P342" s="55">
        <f t="shared" si="168"/>
        <v>0.054</v>
      </c>
      <c r="Q342" s="55">
        <f t="shared" si="168"/>
        <v>0.027</v>
      </c>
      <c r="R342" s="55">
        <f t="shared" si="168"/>
        <v>0.09</v>
      </c>
      <c r="S342" s="72">
        <f t="shared" si="168"/>
        <v>0.026</v>
      </c>
      <c r="T342" s="55">
        <f t="shared" si="168"/>
        <v>0.039</v>
      </c>
      <c r="U342" s="55">
        <f t="shared" si="168"/>
        <v>0.045</v>
      </c>
      <c r="V342" s="55">
        <f t="shared" si="168"/>
        <v>0.021</v>
      </c>
      <c r="W342" s="55">
        <f t="shared" si="168"/>
        <v>34.709</v>
      </c>
      <c r="X342" s="55">
        <f>MAX(X329:X331,X333:X338)</f>
        <v>106.955</v>
      </c>
    </row>
    <row r="343" spans="1:24" ht="15.75">
      <c r="A343" s="56" t="s">
        <v>6</v>
      </c>
      <c r="B343" s="20"/>
      <c r="C343" s="21"/>
      <c r="D343" s="21"/>
      <c r="E343" s="105" t="s">
        <v>48</v>
      </c>
      <c r="F343" s="93"/>
      <c r="G343" s="93"/>
      <c r="H343" s="93"/>
      <c r="I343" s="56" t="s">
        <v>6</v>
      </c>
      <c r="J343" s="55">
        <f aca="true" t="shared" si="169" ref="J343:X343">J339+J341</f>
        <v>0.11831060478263532</v>
      </c>
      <c r="K343" s="55">
        <f t="shared" si="169"/>
        <v>72.65683942914465</v>
      </c>
      <c r="L343" s="55">
        <f t="shared" si="169"/>
        <v>0.028590035768383315</v>
      </c>
      <c r="M343" s="55">
        <f t="shared" si="169"/>
        <v>0.014235263639111678</v>
      </c>
      <c r="N343" s="55">
        <f t="shared" si="169"/>
        <v>0.039739230514807634</v>
      </c>
      <c r="O343" s="55">
        <f t="shared" si="169"/>
        <v>0.033408520352298736</v>
      </c>
      <c r="P343" s="55">
        <f t="shared" si="169"/>
        <v>0.06290686201619296</v>
      </c>
      <c r="Q343" s="55">
        <f t="shared" si="169"/>
        <v>0.03526659736652248</v>
      </c>
      <c r="R343" s="55">
        <f t="shared" si="169"/>
        <v>0.09622785057123262</v>
      </c>
      <c r="S343" s="72">
        <f t="shared" si="169"/>
        <v>0.02811111111111112</v>
      </c>
      <c r="T343" s="55">
        <f t="shared" si="169"/>
        <v>0.06069655162162661</v>
      </c>
      <c r="U343" s="55">
        <f t="shared" si="169"/>
        <v>0.057907419254883644</v>
      </c>
      <c r="V343" s="55">
        <f t="shared" si="169"/>
        <v>0.030644054717986393</v>
      </c>
      <c r="W343" s="55">
        <f t="shared" si="169"/>
        <v>34.77587333035071</v>
      </c>
      <c r="X343" s="55">
        <f t="shared" si="169"/>
        <v>107.00048330258116</v>
      </c>
    </row>
    <row r="344" spans="1:24" ht="15.75">
      <c r="A344" s="70" t="s">
        <v>43</v>
      </c>
      <c r="B344" s="20"/>
      <c r="C344" s="21"/>
      <c r="D344" s="21"/>
      <c r="E344" s="105" t="s">
        <v>48</v>
      </c>
      <c r="F344" s="93"/>
      <c r="G344" s="93"/>
      <c r="H344" s="93"/>
      <c r="I344" s="56" t="s">
        <v>43</v>
      </c>
      <c r="J344" s="55">
        <f aca="true" t="shared" si="170" ref="J344:X344">J343-J342</f>
        <v>0.0033106047826353124</v>
      </c>
      <c r="K344" s="55">
        <f t="shared" si="170"/>
        <v>0.06683942914465035</v>
      </c>
      <c r="L344" s="55">
        <f t="shared" si="170"/>
        <v>0.0025900357683833163</v>
      </c>
      <c r="M344" s="55">
        <f t="shared" si="170"/>
        <v>0.006235263639111678</v>
      </c>
      <c r="N344" s="55">
        <f t="shared" si="170"/>
        <v>0.003739230514807637</v>
      </c>
      <c r="O344" s="55">
        <f t="shared" si="170"/>
        <v>0.006408520352298736</v>
      </c>
      <c r="P344" s="55">
        <f t="shared" si="170"/>
        <v>0.008906862016192958</v>
      </c>
      <c r="Q344" s="55">
        <f t="shared" si="170"/>
        <v>0.008266597366522483</v>
      </c>
      <c r="R344" s="55">
        <f t="shared" si="170"/>
        <v>0.006227850571232624</v>
      </c>
      <c r="S344" s="72">
        <f t="shared" si="170"/>
        <v>0.0021111111111111226</v>
      </c>
      <c r="T344" s="55">
        <f t="shared" si="170"/>
        <v>0.021696551621626613</v>
      </c>
      <c r="U344" s="55">
        <f t="shared" si="170"/>
        <v>0.012907419254883645</v>
      </c>
      <c r="V344" s="55">
        <f t="shared" si="170"/>
        <v>0.009644054717986392</v>
      </c>
      <c r="W344" s="55">
        <f t="shared" si="170"/>
        <v>0.06687333035070964</v>
      </c>
      <c r="X344" s="55">
        <f t="shared" si="170"/>
        <v>0.045483302581160956</v>
      </c>
    </row>
    <row r="345" spans="1:24" ht="15.75">
      <c r="A345" s="53" t="s">
        <v>89</v>
      </c>
      <c r="B345" s="20"/>
      <c r="C345" s="21"/>
      <c r="D345" s="21"/>
      <c r="E345" s="105" t="s">
        <v>48</v>
      </c>
      <c r="F345" s="94"/>
      <c r="G345" s="94"/>
      <c r="H345" s="94"/>
      <c r="I345" s="53" t="s">
        <v>89</v>
      </c>
      <c r="J345" s="50">
        <f aca="true" t="shared" si="171" ref="J345:X345">MIN(J329:J338)</f>
        <v>0.036</v>
      </c>
      <c r="K345" s="50">
        <f t="shared" si="171"/>
        <v>71.416</v>
      </c>
      <c r="L345" s="50">
        <f>MIN(L329:L333,L336:L338)</f>
        <v>0.017</v>
      </c>
      <c r="M345" s="50">
        <f t="shared" si="171"/>
        <v>-0.018</v>
      </c>
      <c r="N345" s="50">
        <f>MIN(N329:N330,N332:N338)</f>
        <v>0.025</v>
      </c>
      <c r="O345" s="50">
        <f t="shared" si="171"/>
        <v>-0.001</v>
      </c>
      <c r="P345" s="50">
        <f t="shared" si="171"/>
        <v>0.012</v>
      </c>
      <c r="Q345" s="50">
        <f t="shared" si="171"/>
        <v>-0.018</v>
      </c>
      <c r="R345" s="50">
        <f t="shared" si="171"/>
        <v>0.051</v>
      </c>
      <c r="S345" s="76">
        <f>MIN(S329,S331:S338)</f>
        <v>0.008</v>
      </c>
      <c r="T345" s="50">
        <f t="shared" si="171"/>
        <v>-0.047</v>
      </c>
      <c r="U345" s="50">
        <f t="shared" si="171"/>
        <v>-0.034</v>
      </c>
      <c r="V345" s="50">
        <f t="shared" si="171"/>
        <v>-0.023</v>
      </c>
      <c r="W345" s="50">
        <f t="shared" si="171"/>
        <v>34.226</v>
      </c>
      <c r="X345" s="50">
        <f t="shared" si="171"/>
        <v>106.105</v>
      </c>
    </row>
    <row r="346" spans="1:24" ht="15.75">
      <c r="A346" s="53" t="s">
        <v>7</v>
      </c>
      <c r="B346" s="20"/>
      <c r="C346" s="21"/>
      <c r="D346" s="21"/>
      <c r="E346" s="105" t="s">
        <v>48</v>
      </c>
      <c r="F346" s="94"/>
      <c r="G346" s="94"/>
      <c r="H346" s="94"/>
      <c r="I346" s="53" t="s">
        <v>7</v>
      </c>
      <c r="J346" s="50">
        <f aca="true" t="shared" si="172" ref="J346:X346">J339-J341</f>
        <v>0.030289395217364748</v>
      </c>
      <c r="K346" s="50">
        <f t="shared" si="172"/>
        <v>70.99376057085534</v>
      </c>
      <c r="L346" s="50">
        <f t="shared" si="172"/>
        <v>0.01540996423161669</v>
      </c>
      <c r="M346" s="50">
        <f t="shared" si="172"/>
        <v>-0.02663526363911168</v>
      </c>
      <c r="N346" s="50">
        <f t="shared" si="172"/>
        <v>0.022482991707414593</v>
      </c>
      <c r="O346" s="50">
        <f t="shared" si="172"/>
        <v>-0.00780852035229874</v>
      </c>
      <c r="P346" s="50">
        <f t="shared" si="172"/>
        <v>-0.0017068620161929497</v>
      </c>
      <c r="Q346" s="50">
        <f t="shared" si="172"/>
        <v>-0.02886659736652248</v>
      </c>
      <c r="R346" s="50">
        <f t="shared" si="172"/>
        <v>0.04577214942876737</v>
      </c>
      <c r="S346" s="76">
        <f t="shared" si="172"/>
        <v>0.0047777777777777645</v>
      </c>
      <c r="T346" s="50">
        <f t="shared" si="172"/>
        <v>-0.05529655162162661</v>
      </c>
      <c r="U346" s="50">
        <f t="shared" si="172"/>
        <v>-0.06250741925488365</v>
      </c>
      <c r="V346" s="50">
        <f t="shared" si="172"/>
        <v>-0.03144405471798639</v>
      </c>
      <c r="W346" s="50">
        <f t="shared" si="172"/>
        <v>34.16492666964928</v>
      </c>
      <c r="X346" s="50">
        <f t="shared" si="172"/>
        <v>105.90751669741886</v>
      </c>
    </row>
    <row r="347" spans="1:24" ht="15.75">
      <c r="A347" s="71" t="s">
        <v>43</v>
      </c>
      <c r="B347" s="20"/>
      <c r="C347" s="21"/>
      <c r="D347" s="21"/>
      <c r="E347" s="105" t="s">
        <v>48</v>
      </c>
      <c r="F347" s="94"/>
      <c r="G347" s="94"/>
      <c r="H347" s="94"/>
      <c r="I347" s="53" t="s">
        <v>43</v>
      </c>
      <c r="J347" s="50">
        <f aca="true" t="shared" si="173" ref="J347:X347">J345-J346</f>
        <v>0.005710604782635249</v>
      </c>
      <c r="K347" s="50">
        <f t="shared" si="173"/>
        <v>0.4222394291446534</v>
      </c>
      <c r="L347" s="50">
        <f t="shared" si="173"/>
        <v>0.001590035768383312</v>
      </c>
      <c r="M347" s="50">
        <f t="shared" si="173"/>
        <v>0.008635263639111681</v>
      </c>
      <c r="N347" s="50">
        <f t="shared" si="173"/>
        <v>0.0025170082925854084</v>
      </c>
      <c r="O347" s="50">
        <f t="shared" si="173"/>
        <v>0.00680852035229874</v>
      </c>
      <c r="P347" s="50">
        <f t="shared" si="173"/>
        <v>0.01370686201619295</v>
      </c>
      <c r="Q347" s="50">
        <f t="shared" si="173"/>
        <v>0.010866597366522481</v>
      </c>
      <c r="R347" s="50">
        <f t="shared" si="173"/>
        <v>0.00522785057123263</v>
      </c>
      <c r="S347" s="76">
        <f t="shared" si="173"/>
        <v>0.0032222222222222357</v>
      </c>
      <c r="T347" s="50">
        <f t="shared" si="173"/>
        <v>0.00829655162162661</v>
      </c>
      <c r="U347" s="50">
        <f t="shared" si="173"/>
        <v>0.028507419254883648</v>
      </c>
      <c r="V347" s="50">
        <f t="shared" si="173"/>
        <v>0.008444054717986392</v>
      </c>
      <c r="W347" s="50">
        <f t="shared" si="173"/>
        <v>0.06107333035071605</v>
      </c>
      <c r="X347" s="50">
        <f t="shared" si="173"/>
        <v>0.19748330258114777</v>
      </c>
    </row>
    <row r="348" spans="1:24" ht="16.5" thickBot="1">
      <c r="A348" s="20"/>
      <c r="B348" s="20"/>
      <c r="C348" s="21"/>
      <c r="D348" s="21"/>
      <c r="E348" s="21"/>
      <c r="F348" s="21"/>
      <c r="G348" s="21"/>
      <c r="H348" s="21"/>
      <c r="I348" s="22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1:49" ht="16.5" thickTop="1">
      <c r="A349" s="110" t="s">
        <v>113</v>
      </c>
      <c r="B349" s="7" t="s">
        <v>68</v>
      </c>
      <c r="C349" s="5">
        <v>49</v>
      </c>
      <c r="D349" s="5">
        <v>6</v>
      </c>
      <c r="E349" s="5">
        <v>0</v>
      </c>
      <c r="F349" s="5">
        <v>0</v>
      </c>
      <c r="G349" s="5">
        <v>0</v>
      </c>
      <c r="H349" s="5">
        <v>0</v>
      </c>
      <c r="I349" s="6">
        <v>0</v>
      </c>
      <c r="J349" s="48">
        <v>0.08</v>
      </c>
      <c r="K349" s="48">
        <v>71.026</v>
      </c>
      <c r="L349" s="48">
        <v>0.059</v>
      </c>
      <c r="M349" s="48">
        <v>0.007</v>
      </c>
      <c r="N349" s="48">
        <v>0.043</v>
      </c>
      <c r="O349" s="48">
        <v>0.014</v>
      </c>
      <c r="P349" s="48">
        <v>0.022</v>
      </c>
      <c r="Q349" s="48">
        <v>0.026</v>
      </c>
      <c r="R349" s="48">
        <v>0.094</v>
      </c>
      <c r="S349" s="48">
        <v>0.022</v>
      </c>
      <c r="T349" s="48">
        <v>-0.024</v>
      </c>
      <c r="U349" s="48">
        <v>0.039</v>
      </c>
      <c r="V349" s="48">
        <v>-0.008</v>
      </c>
      <c r="W349" s="48">
        <v>33.349</v>
      </c>
      <c r="X349" s="48">
        <v>104.749</v>
      </c>
      <c r="Z349" s="29" t="s">
        <v>112</v>
      </c>
      <c r="AA349" s="30" t="s">
        <v>215</v>
      </c>
      <c r="AB349" s="31">
        <v>96</v>
      </c>
      <c r="AC349" s="31">
        <v>6</v>
      </c>
      <c r="AD349" s="31">
        <v>0</v>
      </c>
      <c r="AE349" s="31">
        <v>0</v>
      </c>
      <c r="AF349" s="31">
        <v>0</v>
      </c>
      <c r="AG349" s="31">
        <v>0</v>
      </c>
      <c r="AH349" s="32">
        <v>0</v>
      </c>
      <c r="AI349" s="33">
        <v>0.004</v>
      </c>
      <c r="AJ349" s="33">
        <v>2.714</v>
      </c>
      <c r="AK349" s="33">
        <v>0.016</v>
      </c>
      <c r="AL349" s="33">
        <v>0.401</v>
      </c>
      <c r="AM349" s="33">
        <v>0.144</v>
      </c>
      <c r="AN349" s="33">
        <v>42</v>
      </c>
      <c r="AO349" s="33">
        <v>0.145</v>
      </c>
      <c r="AP349" s="33">
        <v>0.057</v>
      </c>
      <c r="AQ349" s="33">
        <v>0.064</v>
      </c>
      <c r="AR349" s="33">
        <v>0.001</v>
      </c>
      <c r="AS349" s="33">
        <v>0.039</v>
      </c>
      <c r="AT349" s="33">
        <v>-0.002</v>
      </c>
      <c r="AU349" s="33">
        <v>0.019</v>
      </c>
      <c r="AV349" s="33">
        <v>59.962</v>
      </c>
      <c r="AW349" s="34">
        <v>105.565</v>
      </c>
    </row>
    <row r="350" spans="1:49" ht="15.75">
      <c r="A350" s="110" t="s">
        <v>113</v>
      </c>
      <c r="B350" s="7" t="s">
        <v>69</v>
      </c>
      <c r="C350" s="5">
        <v>49</v>
      </c>
      <c r="D350" s="5">
        <v>6</v>
      </c>
      <c r="E350" s="5">
        <v>0</v>
      </c>
      <c r="F350" s="5">
        <v>0</v>
      </c>
      <c r="G350" s="5">
        <v>0</v>
      </c>
      <c r="H350" s="5">
        <v>0</v>
      </c>
      <c r="I350" s="6">
        <v>0</v>
      </c>
      <c r="J350" s="48">
        <v>0.079</v>
      </c>
      <c r="K350" s="48">
        <v>71.7</v>
      </c>
      <c r="L350" s="48">
        <v>0.071</v>
      </c>
      <c r="M350" s="48">
        <v>-0.008</v>
      </c>
      <c r="N350" s="48">
        <v>0.058</v>
      </c>
      <c r="O350" s="48">
        <v>0.006</v>
      </c>
      <c r="P350" s="48">
        <v>0.026</v>
      </c>
      <c r="Q350" s="48">
        <v>0.004</v>
      </c>
      <c r="R350" s="48">
        <v>0.11</v>
      </c>
      <c r="S350" s="48">
        <v>0.016</v>
      </c>
      <c r="T350" s="48">
        <v>-0.024</v>
      </c>
      <c r="U350" s="48">
        <v>0.074</v>
      </c>
      <c r="V350" s="48">
        <v>-0.002</v>
      </c>
      <c r="W350" s="48">
        <v>33.31</v>
      </c>
      <c r="X350" s="48">
        <v>105.42</v>
      </c>
      <c r="Z350" s="35" t="s">
        <v>112</v>
      </c>
      <c r="AA350" s="25" t="s">
        <v>216</v>
      </c>
      <c r="AB350" s="21">
        <v>96</v>
      </c>
      <c r="AC350" s="21">
        <v>6</v>
      </c>
      <c r="AD350" s="21">
        <v>0</v>
      </c>
      <c r="AE350" s="21">
        <v>0</v>
      </c>
      <c r="AF350" s="21">
        <v>0</v>
      </c>
      <c r="AG350" s="21">
        <v>0</v>
      </c>
      <c r="AH350" s="22">
        <v>0</v>
      </c>
      <c r="AI350" s="23">
        <v>0.011</v>
      </c>
      <c r="AJ350" s="23">
        <v>25.935</v>
      </c>
      <c r="AK350" s="23">
        <v>0.16</v>
      </c>
      <c r="AL350" s="23">
        <v>5.032</v>
      </c>
      <c r="AM350" s="23">
        <v>0.021</v>
      </c>
      <c r="AN350" s="23">
        <v>30.452</v>
      </c>
      <c r="AO350" s="23">
        <v>0.102</v>
      </c>
      <c r="AP350" s="23">
        <v>0.175</v>
      </c>
      <c r="AQ350" s="23">
        <v>0.046</v>
      </c>
      <c r="AR350" s="23">
        <v>0.007</v>
      </c>
      <c r="AS350" s="23">
        <v>0.017</v>
      </c>
      <c r="AT350" s="23">
        <v>0.031</v>
      </c>
      <c r="AU350" s="23">
        <v>0.027</v>
      </c>
      <c r="AV350" s="23">
        <v>49.101</v>
      </c>
      <c r="AW350" s="36">
        <v>111.116</v>
      </c>
    </row>
    <row r="351" spans="1:49" ht="15.75">
      <c r="A351" s="110" t="s">
        <v>113</v>
      </c>
      <c r="B351" s="7" t="s">
        <v>70</v>
      </c>
      <c r="C351" s="5">
        <v>49</v>
      </c>
      <c r="D351" s="5">
        <v>6</v>
      </c>
      <c r="E351" s="5">
        <v>0</v>
      </c>
      <c r="F351" s="5">
        <v>0</v>
      </c>
      <c r="G351" s="5">
        <v>0</v>
      </c>
      <c r="H351" s="5">
        <v>0</v>
      </c>
      <c r="I351" s="6">
        <v>0</v>
      </c>
      <c r="J351" s="48">
        <v>0.046</v>
      </c>
      <c r="K351" s="48">
        <v>72.503</v>
      </c>
      <c r="L351" s="48">
        <v>0.054</v>
      </c>
      <c r="M351" s="48">
        <v>0.016</v>
      </c>
      <c r="N351" s="48">
        <v>0.037</v>
      </c>
      <c r="O351" s="48">
        <v>0.003</v>
      </c>
      <c r="P351" s="48">
        <v>0.017</v>
      </c>
      <c r="Q351" s="48">
        <v>0.036</v>
      </c>
      <c r="R351" s="48">
        <v>0.11</v>
      </c>
      <c r="S351" s="48">
        <v>0.029</v>
      </c>
      <c r="T351" s="48">
        <v>0.017</v>
      </c>
      <c r="U351" s="48">
        <v>0.056</v>
      </c>
      <c r="V351" s="48">
        <v>0.008</v>
      </c>
      <c r="W351" s="48">
        <v>34.353</v>
      </c>
      <c r="X351" s="48">
        <v>107.285</v>
      </c>
      <c r="Z351" s="35" t="s">
        <v>112</v>
      </c>
      <c r="AA351" s="25" t="s">
        <v>217</v>
      </c>
      <c r="AB351" s="21">
        <v>96</v>
      </c>
      <c r="AC351" s="21">
        <v>6</v>
      </c>
      <c r="AD351" s="21">
        <v>0</v>
      </c>
      <c r="AE351" s="21">
        <v>0</v>
      </c>
      <c r="AF351" s="21">
        <v>0</v>
      </c>
      <c r="AG351" s="21">
        <v>0</v>
      </c>
      <c r="AH351" s="22">
        <v>0</v>
      </c>
      <c r="AI351" s="23">
        <v>0.014</v>
      </c>
      <c r="AJ351" s="23">
        <v>26.015</v>
      </c>
      <c r="AK351" s="23">
        <v>0.175</v>
      </c>
      <c r="AL351" s="23">
        <v>5.07</v>
      </c>
      <c r="AM351" s="23">
        <v>0.025</v>
      </c>
      <c r="AN351" s="23">
        <v>30.244</v>
      </c>
      <c r="AO351" s="23">
        <v>0.087</v>
      </c>
      <c r="AP351" s="23">
        <v>0.163</v>
      </c>
      <c r="AQ351" s="23">
        <v>0.062</v>
      </c>
      <c r="AR351" s="23">
        <v>0.005</v>
      </c>
      <c r="AS351" s="23">
        <v>0.003</v>
      </c>
      <c r="AT351" s="23">
        <v>0.017</v>
      </c>
      <c r="AU351" s="23">
        <v>0.076</v>
      </c>
      <c r="AV351" s="23">
        <v>48.8</v>
      </c>
      <c r="AW351" s="36">
        <v>110.756</v>
      </c>
    </row>
    <row r="352" spans="1:49" ht="15.75">
      <c r="A352" s="110" t="s">
        <v>113</v>
      </c>
      <c r="B352" s="7" t="s">
        <v>71</v>
      </c>
      <c r="C352" s="5">
        <v>49</v>
      </c>
      <c r="D352" s="5">
        <v>6</v>
      </c>
      <c r="E352" s="5">
        <v>0</v>
      </c>
      <c r="F352" s="5">
        <v>0</v>
      </c>
      <c r="G352" s="5">
        <v>0</v>
      </c>
      <c r="H352" s="5">
        <v>0</v>
      </c>
      <c r="I352" s="6">
        <v>0</v>
      </c>
      <c r="J352" s="48">
        <v>0.068</v>
      </c>
      <c r="K352" s="48">
        <v>71.41</v>
      </c>
      <c r="L352" s="48">
        <v>0.064</v>
      </c>
      <c r="M352" s="48">
        <v>0.009</v>
      </c>
      <c r="N352" s="48">
        <v>0.051</v>
      </c>
      <c r="O352" s="48">
        <v>0.007</v>
      </c>
      <c r="P352" s="48">
        <v>0.024</v>
      </c>
      <c r="Q352" s="48">
        <v>0.021</v>
      </c>
      <c r="R352" s="48">
        <v>0.087</v>
      </c>
      <c r="S352" s="48">
        <v>0.027</v>
      </c>
      <c r="T352" s="48">
        <v>-0.026</v>
      </c>
      <c r="U352" s="48">
        <v>-0.01</v>
      </c>
      <c r="V352" s="48">
        <v>-0.008</v>
      </c>
      <c r="W352" s="48">
        <v>33.847</v>
      </c>
      <c r="X352" s="48">
        <v>105.571</v>
      </c>
      <c r="Z352" s="35" t="s">
        <v>112</v>
      </c>
      <c r="AA352" s="25" t="s">
        <v>218</v>
      </c>
      <c r="AB352" s="21">
        <v>96</v>
      </c>
      <c r="AC352" s="21">
        <v>6</v>
      </c>
      <c r="AD352" s="21">
        <v>0</v>
      </c>
      <c r="AE352" s="21">
        <v>0</v>
      </c>
      <c r="AF352" s="21">
        <v>0</v>
      </c>
      <c r="AG352" s="21">
        <v>0</v>
      </c>
      <c r="AH352" s="22">
        <v>0</v>
      </c>
      <c r="AI352" s="23">
        <v>0.023</v>
      </c>
      <c r="AJ352" s="23">
        <v>26.167</v>
      </c>
      <c r="AK352" s="23">
        <v>0.176</v>
      </c>
      <c r="AL352" s="23">
        <v>5.018</v>
      </c>
      <c r="AM352" s="23">
        <v>0.012</v>
      </c>
      <c r="AN352" s="23">
        <v>30.029</v>
      </c>
      <c r="AO352" s="23">
        <v>0.087</v>
      </c>
      <c r="AP352" s="23">
        <v>0.162</v>
      </c>
      <c r="AQ352" s="23">
        <v>0.054</v>
      </c>
      <c r="AR352" s="23">
        <v>0.007</v>
      </c>
      <c r="AS352" s="23">
        <v>-0.012</v>
      </c>
      <c r="AT352" s="23">
        <v>-0.021</v>
      </c>
      <c r="AU352" s="23">
        <v>0.043</v>
      </c>
      <c r="AV352" s="23">
        <v>48.439</v>
      </c>
      <c r="AW352" s="36">
        <v>110.184</v>
      </c>
    </row>
    <row r="353" spans="1:49" ht="15.75">
      <c r="A353" s="110" t="s">
        <v>113</v>
      </c>
      <c r="B353" s="7" t="s">
        <v>72</v>
      </c>
      <c r="C353" s="5">
        <v>49</v>
      </c>
      <c r="D353" s="5">
        <v>6</v>
      </c>
      <c r="E353" s="5">
        <v>0</v>
      </c>
      <c r="F353" s="5">
        <v>0</v>
      </c>
      <c r="G353" s="5">
        <v>0</v>
      </c>
      <c r="H353" s="5">
        <v>0</v>
      </c>
      <c r="I353" s="6">
        <v>0</v>
      </c>
      <c r="J353" s="48">
        <v>0.046</v>
      </c>
      <c r="K353" s="48">
        <v>71.501</v>
      </c>
      <c r="L353" s="48">
        <v>0.069</v>
      </c>
      <c r="M353" s="48">
        <v>0</v>
      </c>
      <c r="N353" s="48">
        <v>0.052</v>
      </c>
      <c r="O353" s="48">
        <v>0</v>
      </c>
      <c r="P353" s="48">
        <v>0.038</v>
      </c>
      <c r="Q353" s="48">
        <v>0.003</v>
      </c>
      <c r="R353" s="48">
        <v>0.077</v>
      </c>
      <c r="S353" s="48">
        <v>0.023</v>
      </c>
      <c r="T353" s="48">
        <v>0.062</v>
      </c>
      <c r="U353" s="48">
        <v>-0.068</v>
      </c>
      <c r="V353" s="48">
        <v>0.011</v>
      </c>
      <c r="W353" s="48">
        <v>34.305</v>
      </c>
      <c r="X353" s="48">
        <v>106.116</v>
      </c>
      <c r="Z353" s="35" t="s">
        <v>112</v>
      </c>
      <c r="AA353" s="25" t="s">
        <v>219</v>
      </c>
      <c r="AB353" s="21">
        <v>96</v>
      </c>
      <c r="AC353" s="21">
        <v>6</v>
      </c>
      <c r="AD353" s="21">
        <v>0</v>
      </c>
      <c r="AE353" s="21">
        <v>0</v>
      </c>
      <c r="AF353" s="21">
        <v>0</v>
      </c>
      <c r="AG353" s="21">
        <v>0</v>
      </c>
      <c r="AH353" s="22">
        <v>0</v>
      </c>
      <c r="AI353" s="23">
        <v>-0.008</v>
      </c>
      <c r="AJ353" s="23">
        <v>25.849</v>
      </c>
      <c r="AK353" s="23">
        <v>0.175</v>
      </c>
      <c r="AL353" s="23">
        <v>5.19</v>
      </c>
      <c r="AM353" s="23">
        <v>0.332</v>
      </c>
      <c r="AN353" s="23">
        <v>29.797</v>
      </c>
      <c r="AO353" s="23">
        <v>0.089</v>
      </c>
      <c r="AP353" s="23">
        <v>0.142</v>
      </c>
      <c r="AQ353" s="23">
        <v>0.035</v>
      </c>
      <c r="AR353" s="23">
        <v>0.003</v>
      </c>
      <c r="AS353" s="23">
        <v>-0.037</v>
      </c>
      <c r="AT353" s="23">
        <v>0.002</v>
      </c>
      <c r="AU353" s="23">
        <v>0.05</v>
      </c>
      <c r="AV353" s="23">
        <v>50.126</v>
      </c>
      <c r="AW353" s="36">
        <v>111.746</v>
      </c>
    </row>
    <row r="354" spans="1:49" ht="15.75">
      <c r="A354" s="110" t="s">
        <v>113</v>
      </c>
      <c r="B354" s="104" t="s">
        <v>73</v>
      </c>
      <c r="C354" s="5">
        <v>49</v>
      </c>
      <c r="D354" s="5">
        <v>6</v>
      </c>
      <c r="E354" s="5">
        <v>0</v>
      </c>
      <c r="F354" s="5">
        <v>0</v>
      </c>
      <c r="G354" s="5">
        <v>0</v>
      </c>
      <c r="H354" s="5">
        <v>0</v>
      </c>
      <c r="I354" s="6">
        <v>0</v>
      </c>
      <c r="J354" s="48">
        <v>0.046</v>
      </c>
      <c r="K354" s="48">
        <v>71.93</v>
      </c>
      <c r="L354" s="48">
        <v>0.059</v>
      </c>
      <c r="M354" s="48">
        <v>-0.012</v>
      </c>
      <c r="N354" s="48">
        <v>0.05</v>
      </c>
      <c r="O354" s="48">
        <v>0.008</v>
      </c>
      <c r="P354" s="48">
        <v>0.023</v>
      </c>
      <c r="Q354" s="48">
        <v>0.031</v>
      </c>
      <c r="R354" s="48">
        <v>0.088</v>
      </c>
      <c r="S354" s="48">
        <v>0.018</v>
      </c>
      <c r="T354" s="48">
        <v>-0.012</v>
      </c>
      <c r="U354" s="48">
        <v>-0.02</v>
      </c>
      <c r="V354" s="48">
        <v>-0.014</v>
      </c>
      <c r="W354" s="48">
        <v>33.975</v>
      </c>
      <c r="X354" s="48">
        <v>106.168</v>
      </c>
      <c r="Z354" s="35" t="s">
        <v>112</v>
      </c>
      <c r="AA354" s="25" t="s">
        <v>220</v>
      </c>
      <c r="AB354" s="21">
        <v>96</v>
      </c>
      <c r="AC354" s="21">
        <v>6</v>
      </c>
      <c r="AD354" s="21">
        <v>0</v>
      </c>
      <c r="AE354" s="21">
        <v>0</v>
      </c>
      <c r="AF354" s="21">
        <v>0</v>
      </c>
      <c r="AG354" s="21">
        <v>0</v>
      </c>
      <c r="AH354" s="22">
        <v>0</v>
      </c>
      <c r="AI354" s="23">
        <v>0.001</v>
      </c>
      <c r="AJ354" s="23">
        <v>24.569</v>
      </c>
      <c r="AK354" s="23">
        <v>0.144</v>
      </c>
      <c r="AL354" s="23">
        <v>5.089</v>
      </c>
      <c r="AM354" s="23">
        <v>1.125</v>
      </c>
      <c r="AN354" s="23">
        <v>28.528</v>
      </c>
      <c r="AO354" s="23">
        <v>0.107</v>
      </c>
      <c r="AP354" s="23">
        <v>0.171</v>
      </c>
      <c r="AQ354" s="23">
        <v>0.06</v>
      </c>
      <c r="AR354" s="23">
        <v>0</v>
      </c>
      <c r="AS354" s="23">
        <v>0</v>
      </c>
      <c r="AT354" s="23">
        <v>-0.059</v>
      </c>
      <c r="AU354" s="23">
        <v>0.112</v>
      </c>
      <c r="AV354" s="23">
        <v>52.939</v>
      </c>
      <c r="AW354" s="36">
        <v>112.786</v>
      </c>
    </row>
    <row r="355" spans="1:49" ht="15.75">
      <c r="A355" s="110" t="s">
        <v>113</v>
      </c>
      <c r="B355" s="7" t="s">
        <v>74</v>
      </c>
      <c r="C355" s="5">
        <v>49</v>
      </c>
      <c r="D355" s="5">
        <v>6</v>
      </c>
      <c r="E355" s="5">
        <v>0</v>
      </c>
      <c r="F355" s="5">
        <v>0</v>
      </c>
      <c r="G355" s="5">
        <v>0</v>
      </c>
      <c r="H355" s="5">
        <v>0</v>
      </c>
      <c r="I355" s="6">
        <v>0</v>
      </c>
      <c r="J355" s="48">
        <v>0.031</v>
      </c>
      <c r="K355" s="48">
        <v>72.143</v>
      </c>
      <c r="L355" s="48">
        <v>0.059</v>
      </c>
      <c r="M355" s="48">
        <v>0.009</v>
      </c>
      <c r="N355" s="48">
        <v>0.049</v>
      </c>
      <c r="O355" s="48">
        <v>0.019</v>
      </c>
      <c r="P355" s="48">
        <v>0.017</v>
      </c>
      <c r="Q355" s="48">
        <v>0.041</v>
      </c>
      <c r="R355" s="48">
        <v>0.096</v>
      </c>
      <c r="S355" s="48">
        <v>0.033</v>
      </c>
      <c r="T355" s="48">
        <v>0.015</v>
      </c>
      <c r="U355" s="48">
        <v>-0.04</v>
      </c>
      <c r="V355" s="48">
        <v>0.01</v>
      </c>
      <c r="W355" s="48">
        <v>33.89</v>
      </c>
      <c r="X355" s="48">
        <v>106.372</v>
      </c>
      <c r="Z355" s="35" t="s">
        <v>112</v>
      </c>
      <c r="AA355" s="25" t="s">
        <v>221</v>
      </c>
      <c r="AB355" s="21">
        <v>96</v>
      </c>
      <c r="AC355" s="21">
        <v>6</v>
      </c>
      <c r="AD355" s="21">
        <v>0</v>
      </c>
      <c r="AE355" s="21">
        <v>0</v>
      </c>
      <c r="AF355" s="21">
        <v>0</v>
      </c>
      <c r="AG355" s="21">
        <v>0</v>
      </c>
      <c r="AH355" s="22">
        <v>0</v>
      </c>
      <c r="AI355" s="23">
        <v>0.012</v>
      </c>
      <c r="AJ355" s="23">
        <v>25.149</v>
      </c>
      <c r="AK355" s="23">
        <v>0.163</v>
      </c>
      <c r="AL355" s="23">
        <v>5.192</v>
      </c>
      <c r="AM355" s="23">
        <v>0.025</v>
      </c>
      <c r="AN355" s="23">
        <v>32.607</v>
      </c>
      <c r="AO355" s="23">
        <v>0.107</v>
      </c>
      <c r="AP355" s="23">
        <v>0.161</v>
      </c>
      <c r="AQ355" s="23">
        <v>0.052</v>
      </c>
      <c r="AR355" s="23">
        <v>-0.005</v>
      </c>
      <c r="AS355" s="23">
        <v>-0.023</v>
      </c>
      <c r="AT355" s="23">
        <v>-0.027</v>
      </c>
      <c r="AU355" s="23">
        <v>0.039</v>
      </c>
      <c r="AV355" s="23">
        <v>49.991</v>
      </c>
      <c r="AW355" s="36">
        <v>113.443</v>
      </c>
    </row>
    <row r="356" spans="1:49" ht="15.75">
      <c r="A356" s="110" t="s">
        <v>113</v>
      </c>
      <c r="B356" s="7" t="s">
        <v>75</v>
      </c>
      <c r="C356" s="5">
        <v>49</v>
      </c>
      <c r="D356" s="5">
        <v>6</v>
      </c>
      <c r="E356" s="5">
        <v>0</v>
      </c>
      <c r="F356" s="5">
        <v>0</v>
      </c>
      <c r="G356" s="5">
        <v>0</v>
      </c>
      <c r="H356" s="5">
        <v>0</v>
      </c>
      <c r="I356" s="6">
        <v>0</v>
      </c>
      <c r="J356" s="48">
        <v>0.038</v>
      </c>
      <c r="K356" s="48">
        <v>72.199</v>
      </c>
      <c r="L356" s="48">
        <v>0.078</v>
      </c>
      <c r="M356" s="48">
        <v>0.001</v>
      </c>
      <c r="N356" s="48">
        <v>0.054</v>
      </c>
      <c r="O356" s="78">
        <v>0.033</v>
      </c>
      <c r="P356" s="48">
        <v>0.029</v>
      </c>
      <c r="Q356" s="48">
        <v>0.023</v>
      </c>
      <c r="R356" s="48">
        <v>0.105</v>
      </c>
      <c r="S356" s="48">
        <v>0.023</v>
      </c>
      <c r="T356" s="48">
        <v>0.001</v>
      </c>
      <c r="U356" s="48">
        <v>0.039</v>
      </c>
      <c r="V356" s="48">
        <v>-0.003</v>
      </c>
      <c r="W356" s="48">
        <v>34.11</v>
      </c>
      <c r="X356" s="48">
        <v>106.73</v>
      </c>
      <c r="Z356" s="35" t="s">
        <v>112</v>
      </c>
      <c r="AA356" s="25" t="s">
        <v>222</v>
      </c>
      <c r="AB356" s="21">
        <v>96</v>
      </c>
      <c r="AC356" s="21">
        <v>6</v>
      </c>
      <c r="AD356" s="21">
        <v>0</v>
      </c>
      <c r="AE356" s="21">
        <v>0</v>
      </c>
      <c r="AF356" s="21">
        <v>0</v>
      </c>
      <c r="AG356" s="21">
        <v>0</v>
      </c>
      <c r="AH356" s="22">
        <v>0</v>
      </c>
      <c r="AI356" s="23">
        <v>0.016</v>
      </c>
      <c r="AJ356" s="23">
        <v>25.169</v>
      </c>
      <c r="AK356" s="23">
        <v>0.175</v>
      </c>
      <c r="AL356" s="23">
        <v>5.129</v>
      </c>
      <c r="AM356" s="23">
        <v>0.028</v>
      </c>
      <c r="AN356" s="23">
        <v>30.563</v>
      </c>
      <c r="AO356" s="23">
        <v>0.101</v>
      </c>
      <c r="AP356" s="23">
        <v>0.158</v>
      </c>
      <c r="AQ356" s="23">
        <v>0.04</v>
      </c>
      <c r="AR356" s="23">
        <v>0.002</v>
      </c>
      <c r="AS356" s="23">
        <v>-0.003</v>
      </c>
      <c r="AT356" s="23">
        <v>0.051</v>
      </c>
      <c r="AU356" s="23">
        <v>0.052</v>
      </c>
      <c r="AV356" s="23">
        <v>49.169</v>
      </c>
      <c r="AW356" s="36">
        <v>110.65</v>
      </c>
    </row>
    <row r="357" spans="1:49" ht="15.75">
      <c r="A357" s="110" t="s">
        <v>113</v>
      </c>
      <c r="B357" s="7" t="s">
        <v>76</v>
      </c>
      <c r="C357" s="5">
        <v>49</v>
      </c>
      <c r="D357" s="5">
        <v>6</v>
      </c>
      <c r="E357" s="5">
        <v>0</v>
      </c>
      <c r="F357" s="5">
        <v>0</v>
      </c>
      <c r="G357" s="5">
        <v>0</v>
      </c>
      <c r="H357" s="5">
        <v>0</v>
      </c>
      <c r="I357" s="6">
        <v>0</v>
      </c>
      <c r="J357" s="48">
        <v>0.039</v>
      </c>
      <c r="K357" s="48">
        <v>71.199</v>
      </c>
      <c r="L357" s="48">
        <v>0.069</v>
      </c>
      <c r="M357" s="48">
        <v>-0.003</v>
      </c>
      <c r="N357" s="48">
        <v>0.043</v>
      </c>
      <c r="O357" s="48">
        <v>0.016</v>
      </c>
      <c r="P357" s="48">
        <v>0.026</v>
      </c>
      <c r="Q357" s="48">
        <v>0.02</v>
      </c>
      <c r="R357" s="48">
        <v>0.092</v>
      </c>
      <c r="S357" s="48">
        <v>0.02</v>
      </c>
      <c r="T357" s="48">
        <v>0.043</v>
      </c>
      <c r="U357" s="48">
        <v>0.018</v>
      </c>
      <c r="V357" s="48">
        <v>0.019</v>
      </c>
      <c r="W357" s="48">
        <v>34.197</v>
      </c>
      <c r="X357" s="48">
        <v>105.8</v>
      </c>
      <c r="Z357" s="35" t="s">
        <v>112</v>
      </c>
      <c r="AA357" s="25" t="s">
        <v>223</v>
      </c>
      <c r="AB357" s="21">
        <v>96</v>
      </c>
      <c r="AC357" s="21">
        <v>6</v>
      </c>
      <c r="AD357" s="21">
        <v>0</v>
      </c>
      <c r="AE357" s="21">
        <v>0</v>
      </c>
      <c r="AF357" s="21">
        <v>0</v>
      </c>
      <c r="AG357" s="21">
        <v>0</v>
      </c>
      <c r="AH357" s="22">
        <v>0</v>
      </c>
      <c r="AI357" s="23">
        <v>0.014</v>
      </c>
      <c r="AJ357" s="23">
        <v>25.174</v>
      </c>
      <c r="AK357" s="23">
        <v>0.179</v>
      </c>
      <c r="AL357" s="23">
        <v>5.178</v>
      </c>
      <c r="AM357" s="23">
        <v>0.029</v>
      </c>
      <c r="AN357" s="23">
        <v>30.088</v>
      </c>
      <c r="AO357" s="23">
        <v>0.103</v>
      </c>
      <c r="AP357" s="23">
        <v>0.155</v>
      </c>
      <c r="AQ357" s="23">
        <v>0.032</v>
      </c>
      <c r="AR357" s="23">
        <v>0.002</v>
      </c>
      <c r="AS357" s="23">
        <v>0.008</v>
      </c>
      <c r="AT357" s="23">
        <v>-0.016</v>
      </c>
      <c r="AU357" s="23">
        <v>0.072</v>
      </c>
      <c r="AV357" s="23">
        <v>48.848</v>
      </c>
      <c r="AW357" s="36">
        <v>109.866</v>
      </c>
    </row>
    <row r="358" spans="1:49" ht="16.5" thickBot="1">
      <c r="A358" s="111" t="s">
        <v>113</v>
      </c>
      <c r="B358" s="24" t="s">
        <v>77</v>
      </c>
      <c r="C358" s="15">
        <v>49</v>
      </c>
      <c r="D358" s="15">
        <v>6</v>
      </c>
      <c r="E358" s="15">
        <v>0</v>
      </c>
      <c r="F358" s="15">
        <v>0</v>
      </c>
      <c r="G358" s="15">
        <v>0</v>
      </c>
      <c r="H358" s="15">
        <v>0</v>
      </c>
      <c r="I358" s="16">
        <v>0</v>
      </c>
      <c r="J358" s="49">
        <v>0.035</v>
      </c>
      <c r="K358" s="49">
        <v>72.325</v>
      </c>
      <c r="L358" s="49">
        <v>0.074</v>
      </c>
      <c r="M358" s="49">
        <v>-0.013</v>
      </c>
      <c r="N358" s="49">
        <v>0.057</v>
      </c>
      <c r="O358" s="49">
        <v>0.009</v>
      </c>
      <c r="P358" s="49">
        <v>0.008</v>
      </c>
      <c r="Q358" s="49">
        <v>-0.008</v>
      </c>
      <c r="R358" s="49">
        <v>0.119</v>
      </c>
      <c r="S358" s="49">
        <v>0.037</v>
      </c>
      <c r="T358" s="49">
        <v>0.01</v>
      </c>
      <c r="U358" s="49">
        <v>0.025</v>
      </c>
      <c r="V358" s="49">
        <v>0.01</v>
      </c>
      <c r="W358" s="49">
        <v>34.196</v>
      </c>
      <c r="X358" s="49">
        <v>106.885</v>
      </c>
      <c r="Z358" s="37" t="s">
        <v>112</v>
      </c>
      <c r="AA358" s="38" t="s">
        <v>224</v>
      </c>
      <c r="AB358" s="39">
        <v>96</v>
      </c>
      <c r="AC358" s="39">
        <v>6</v>
      </c>
      <c r="AD358" s="39">
        <v>0</v>
      </c>
      <c r="AE358" s="39">
        <v>0</v>
      </c>
      <c r="AF358" s="39">
        <v>0</v>
      </c>
      <c r="AG358" s="39">
        <v>0</v>
      </c>
      <c r="AH358" s="40">
        <v>0</v>
      </c>
      <c r="AI358" s="41">
        <v>0.022</v>
      </c>
      <c r="AJ358" s="41">
        <v>25.564</v>
      </c>
      <c r="AK358" s="41">
        <v>0.184</v>
      </c>
      <c r="AL358" s="41">
        <v>5.172</v>
      </c>
      <c r="AM358" s="41">
        <v>0.014</v>
      </c>
      <c r="AN358" s="41">
        <v>30.586</v>
      </c>
      <c r="AO358" s="41">
        <v>0.09</v>
      </c>
      <c r="AP358" s="41">
        <v>0.156</v>
      </c>
      <c r="AQ358" s="41">
        <v>0.052</v>
      </c>
      <c r="AR358" s="41">
        <v>-0.009</v>
      </c>
      <c r="AS358" s="41">
        <v>0.043</v>
      </c>
      <c r="AT358" s="41">
        <v>-0.019</v>
      </c>
      <c r="AU358" s="41">
        <v>0.05</v>
      </c>
      <c r="AV358" s="41">
        <v>49.124</v>
      </c>
      <c r="AW358" s="42">
        <v>111.03</v>
      </c>
    </row>
    <row r="359" spans="1:24" ht="15.75">
      <c r="A359" s="47" t="s">
        <v>2</v>
      </c>
      <c r="B359" s="20"/>
      <c r="C359" s="21"/>
      <c r="D359" s="21"/>
      <c r="E359" s="105" t="s">
        <v>48</v>
      </c>
      <c r="F359" s="21"/>
      <c r="G359" s="21"/>
      <c r="H359" s="21"/>
      <c r="I359" s="47" t="s">
        <v>2</v>
      </c>
      <c r="J359" s="50">
        <f aca="true" t="shared" si="174" ref="J359:X359">AVERAGE(J349:J358)</f>
        <v>0.0508</v>
      </c>
      <c r="K359" s="26">
        <f t="shared" si="174"/>
        <v>71.7936</v>
      </c>
      <c r="L359" s="45">
        <f t="shared" si="174"/>
        <v>0.0656</v>
      </c>
      <c r="M359" s="26">
        <f t="shared" si="174"/>
        <v>0.0006000000000000001</v>
      </c>
      <c r="N359" s="45">
        <f t="shared" si="174"/>
        <v>0.04939999999999999</v>
      </c>
      <c r="O359" s="50">
        <f>AVERAGE(O349:O355,O357:O358)</f>
        <v>0.00911111111111111</v>
      </c>
      <c r="P359" s="26">
        <f t="shared" si="174"/>
        <v>0.023</v>
      </c>
      <c r="Q359" s="45">
        <f t="shared" si="174"/>
        <v>0.0197</v>
      </c>
      <c r="R359" s="45">
        <f t="shared" si="174"/>
        <v>0.0978</v>
      </c>
      <c r="S359" s="45">
        <f t="shared" si="174"/>
        <v>0.024799999999999996</v>
      </c>
      <c r="T359" s="26">
        <f t="shared" si="174"/>
        <v>0.006200000000000001</v>
      </c>
      <c r="U359" s="45">
        <f t="shared" si="174"/>
        <v>0.011299999999999996</v>
      </c>
      <c r="V359" s="26">
        <f t="shared" si="174"/>
        <v>0.0023</v>
      </c>
      <c r="W359" s="26">
        <f t="shared" si="174"/>
        <v>33.9532</v>
      </c>
      <c r="X359" s="26">
        <f t="shared" si="174"/>
        <v>106.1096</v>
      </c>
    </row>
    <row r="360" spans="1:24" ht="15.75">
      <c r="A360" s="47" t="s">
        <v>3</v>
      </c>
      <c r="B360" s="20"/>
      <c r="C360" s="21"/>
      <c r="D360" s="21"/>
      <c r="E360" s="105" t="s">
        <v>48</v>
      </c>
      <c r="F360" s="21"/>
      <c r="G360" s="21"/>
      <c r="H360" s="21"/>
      <c r="I360" s="47" t="s">
        <v>3</v>
      </c>
      <c r="J360" s="50">
        <f>STDEV(J349:J358)</f>
        <v>0.018127940374521933</v>
      </c>
      <c r="K360" s="26">
        <f aca="true" t="shared" si="175" ref="K360:X360">STDEV(K349:K358)</f>
        <v>0.5027648445236502</v>
      </c>
      <c r="L360" s="45">
        <f t="shared" si="175"/>
        <v>0.007777460310981271</v>
      </c>
      <c r="M360" s="26">
        <f t="shared" si="175"/>
        <v>0.009720539536923293</v>
      </c>
      <c r="N360" s="45">
        <f t="shared" si="175"/>
        <v>0.006653319973266481</v>
      </c>
      <c r="O360" s="50">
        <f>STDEV(O349:O355,O357:O358)</f>
        <v>0.00617341972581738</v>
      </c>
      <c r="P360" s="26">
        <f t="shared" si="175"/>
        <v>0.008013876853447547</v>
      </c>
      <c r="Q360" s="45">
        <f t="shared" si="175"/>
        <v>0.015606622525923626</v>
      </c>
      <c r="R360" s="45">
        <f t="shared" si="175"/>
        <v>0.012890995996344743</v>
      </c>
      <c r="S360" s="45">
        <f t="shared" si="175"/>
        <v>0.006663332499583087</v>
      </c>
      <c r="T360" s="26">
        <f t="shared" si="175"/>
        <v>0.029619062930634533</v>
      </c>
      <c r="U360" s="45">
        <f t="shared" si="175"/>
        <v>0.044783553528797454</v>
      </c>
      <c r="V360" s="26">
        <f t="shared" si="175"/>
        <v>0.010698390325444083</v>
      </c>
      <c r="W360" s="26">
        <f t="shared" si="175"/>
        <v>0.36834337844522824</v>
      </c>
      <c r="X360" s="26">
        <f t="shared" si="175"/>
        <v>0.7566545079786724</v>
      </c>
    </row>
    <row r="361" spans="1:24" ht="15.75">
      <c r="A361" s="47" t="s">
        <v>4</v>
      </c>
      <c r="B361" s="20"/>
      <c r="C361" s="21"/>
      <c r="D361" s="21"/>
      <c r="E361" s="105" t="s">
        <v>48</v>
      </c>
      <c r="F361" s="21"/>
      <c r="G361" s="21"/>
      <c r="H361" s="21"/>
      <c r="I361" s="47" t="s">
        <v>4</v>
      </c>
      <c r="J361" s="50">
        <f aca="true" t="shared" si="176" ref="J361:X361">J360*2</f>
        <v>0.036255880749043866</v>
      </c>
      <c r="K361" s="26">
        <f t="shared" si="176"/>
        <v>1.0055296890473004</v>
      </c>
      <c r="L361" s="45">
        <f t="shared" si="176"/>
        <v>0.015554920621962542</v>
      </c>
      <c r="M361" s="26">
        <f t="shared" si="176"/>
        <v>0.019441079073846585</v>
      </c>
      <c r="N361" s="45">
        <f t="shared" si="176"/>
        <v>0.013306639946532962</v>
      </c>
      <c r="O361" s="50">
        <f t="shared" si="176"/>
        <v>0.01234683945163476</v>
      </c>
      <c r="P361" s="26">
        <f t="shared" si="176"/>
        <v>0.016027753706895093</v>
      </c>
      <c r="Q361" s="45">
        <f t="shared" si="176"/>
        <v>0.031213245051847253</v>
      </c>
      <c r="R361" s="45">
        <f t="shared" si="176"/>
        <v>0.025781991992689487</v>
      </c>
      <c r="S361" s="45">
        <f t="shared" si="176"/>
        <v>0.013326664999166174</v>
      </c>
      <c r="T361" s="26">
        <f t="shared" si="176"/>
        <v>0.059238125861269066</v>
      </c>
      <c r="U361" s="45">
        <f t="shared" si="176"/>
        <v>0.08956710705759491</v>
      </c>
      <c r="V361" s="26">
        <f t="shared" si="176"/>
        <v>0.021396780650888167</v>
      </c>
      <c r="W361" s="26">
        <f t="shared" si="176"/>
        <v>0.7366867568904565</v>
      </c>
      <c r="X361" s="26">
        <f t="shared" si="176"/>
        <v>1.5133090159573448</v>
      </c>
    </row>
    <row r="362" spans="1:24" ht="15.75">
      <c r="A362" s="56" t="s">
        <v>5</v>
      </c>
      <c r="B362" s="20"/>
      <c r="C362" s="21"/>
      <c r="D362" s="21"/>
      <c r="E362" s="105" t="s">
        <v>48</v>
      </c>
      <c r="F362" s="93"/>
      <c r="G362" s="93"/>
      <c r="H362" s="93"/>
      <c r="I362" s="56" t="s">
        <v>5</v>
      </c>
      <c r="J362" s="55">
        <f aca="true" t="shared" si="177" ref="J362:X362">MAX(J349:J358)</f>
        <v>0.08</v>
      </c>
      <c r="K362" s="55">
        <f t="shared" si="177"/>
        <v>72.503</v>
      </c>
      <c r="L362" s="55">
        <f t="shared" si="177"/>
        <v>0.078</v>
      </c>
      <c r="M362" s="55">
        <f t="shared" si="177"/>
        <v>0.016</v>
      </c>
      <c r="N362" s="55">
        <f t="shared" si="177"/>
        <v>0.058</v>
      </c>
      <c r="O362" s="55">
        <f>MAX(O349:O355,O357:O358)</f>
        <v>0.019</v>
      </c>
      <c r="P362" s="55">
        <f t="shared" si="177"/>
        <v>0.038</v>
      </c>
      <c r="Q362" s="55">
        <f t="shared" si="177"/>
        <v>0.041</v>
      </c>
      <c r="R362" s="55">
        <f t="shared" si="177"/>
        <v>0.119</v>
      </c>
      <c r="S362" s="55">
        <f t="shared" si="177"/>
        <v>0.037</v>
      </c>
      <c r="T362" s="55">
        <f t="shared" si="177"/>
        <v>0.062</v>
      </c>
      <c r="U362" s="55">
        <f t="shared" si="177"/>
        <v>0.074</v>
      </c>
      <c r="V362" s="55">
        <f t="shared" si="177"/>
        <v>0.019</v>
      </c>
      <c r="W362" s="55">
        <f t="shared" si="177"/>
        <v>34.353</v>
      </c>
      <c r="X362" s="55">
        <f t="shared" si="177"/>
        <v>107.285</v>
      </c>
    </row>
    <row r="363" spans="1:24" ht="15.75">
      <c r="A363" s="56" t="s">
        <v>6</v>
      </c>
      <c r="B363" s="20"/>
      <c r="C363" s="21"/>
      <c r="D363" s="21"/>
      <c r="E363" s="105" t="s">
        <v>48</v>
      </c>
      <c r="F363" s="93"/>
      <c r="G363" s="93"/>
      <c r="H363" s="93"/>
      <c r="I363" s="56" t="s">
        <v>6</v>
      </c>
      <c r="J363" s="55">
        <f aca="true" t="shared" si="178" ref="J363:X363">J359+J361</f>
        <v>0.08705588074904386</v>
      </c>
      <c r="K363" s="55">
        <f t="shared" si="178"/>
        <v>72.7991296890473</v>
      </c>
      <c r="L363" s="55">
        <f t="shared" si="178"/>
        <v>0.08115492062196254</v>
      </c>
      <c r="M363" s="55">
        <f t="shared" si="178"/>
        <v>0.020041079073846585</v>
      </c>
      <c r="N363" s="55">
        <f t="shared" si="178"/>
        <v>0.06270663994653296</v>
      </c>
      <c r="O363" s="55">
        <f t="shared" si="178"/>
        <v>0.021457950562745867</v>
      </c>
      <c r="P363" s="55">
        <f t="shared" si="178"/>
        <v>0.039027753706895096</v>
      </c>
      <c r="Q363" s="55">
        <f t="shared" si="178"/>
        <v>0.05091324505184725</v>
      </c>
      <c r="R363" s="55">
        <f t="shared" si="178"/>
        <v>0.12358199199268949</v>
      </c>
      <c r="S363" s="55">
        <f t="shared" si="178"/>
        <v>0.03812666499916617</v>
      </c>
      <c r="T363" s="55">
        <f t="shared" si="178"/>
        <v>0.06543812586126907</v>
      </c>
      <c r="U363" s="55">
        <f t="shared" si="178"/>
        <v>0.1008671070575949</v>
      </c>
      <c r="V363" s="55">
        <f t="shared" si="178"/>
        <v>0.023696780650888167</v>
      </c>
      <c r="W363" s="55">
        <f t="shared" si="178"/>
        <v>34.68988675689046</v>
      </c>
      <c r="X363" s="55">
        <f t="shared" si="178"/>
        <v>107.62290901595735</v>
      </c>
    </row>
    <row r="364" spans="1:24" ht="15.75">
      <c r="A364" s="70" t="s">
        <v>43</v>
      </c>
      <c r="B364" s="20"/>
      <c r="C364" s="21"/>
      <c r="D364" s="21"/>
      <c r="E364" s="105" t="s">
        <v>48</v>
      </c>
      <c r="F364" s="93"/>
      <c r="G364" s="93"/>
      <c r="H364" s="93"/>
      <c r="I364" s="56" t="s">
        <v>43</v>
      </c>
      <c r="J364" s="55">
        <f aca="true" t="shared" si="179" ref="J364:X364">J363-J362</f>
        <v>0.007055880749043855</v>
      </c>
      <c r="K364" s="55">
        <f t="shared" si="179"/>
        <v>0.2961296890473051</v>
      </c>
      <c r="L364" s="55">
        <f t="shared" si="179"/>
        <v>0.0031549206219625425</v>
      </c>
      <c r="M364" s="55">
        <f t="shared" si="179"/>
        <v>0.004041079073846585</v>
      </c>
      <c r="N364" s="55">
        <f t="shared" si="179"/>
        <v>0.004706639946532955</v>
      </c>
      <c r="O364" s="55">
        <f t="shared" si="179"/>
        <v>0.0024579505627458677</v>
      </c>
      <c r="P364" s="55">
        <f t="shared" si="179"/>
        <v>0.0010277537068950973</v>
      </c>
      <c r="Q364" s="55">
        <f t="shared" si="179"/>
        <v>0.00991324505184725</v>
      </c>
      <c r="R364" s="55">
        <f t="shared" si="179"/>
        <v>0.004581991992689494</v>
      </c>
      <c r="S364" s="55">
        <f t="shared" si="179"/>
        <v>0.0011266649991661729</v>
      </c>
      <c r="T364" s="55">
        <f t="shared" si="179"/>
        <v>0.00343812586126907</v>
      </c>
      <c r="U364" s="55">
        <f t="shared" si="179"/>
        <v>0.026867107057594902</v>
      </c>
      <c r="V364" s="55">
        <f t="shared" si="179"/>
        <v>0.004696780650888167</v>
      </c>
      <c r="W364" s="55">
        <f t="shared" si="179"/>
        <v>0.33688675689045766</v>
      </c>
      <c r="X364" s="55">
        <f t="shared" si="179"/>
        <v>0.3379090159573508</v>
      </c>
    </row>
    <row r="365" spans="1:24" ht="15.75">
      <c r="A365" s="53" t="s">
        <v>89</v>
      </c>
      <c r="B365" s="20"/>
      <c r="C365" s="21"/>
      <c r="D365" s="21"/>
      <c r="E365" s="105" t="s">
        <v>48</v>
      </c>
      <c r="F365" s="94"/>
      <c r="G365" s="94"/>
      <c r="H365" s="94"/>
      <c r="I365" s="53" t="s">
        <v>89</v>
      </c>
      <c r="J365" s="50">
        <f aca="true" t="shared" si="180" ref="J365:X365">MIN(J349:J358)</f>
        <v>0.031</v>
      </c>
      <c r="K365" s="50">
        <f t="shared" si="180"/>
        <v>71.026</v>
      </c>
      <c r="L365" s="50">
        <f t="shared" si="180"/>
        <v>0.054</v>
      </c>
      <c r="M365" s="50">
        <f t="shared" si="180"/>
        <v>-0.013</v>
      </c>
      <c r="N365" s="50">
        <f t="shared" si="180"/>
        <v>0.037</v>
      </c>
      <c r="O365" s="50">
        <f t="shared" si="180"/>
        <v>0</v>
      </c>
      <c r="P365" s="50">
        <f t="shared" si="180"/>
        <v>0.008</v>
      </c>
      <c r="Q365" s="50">
        <f t="shared" si="180"/>
        <v>-0.008</v>
      </c>
      <c r="R365" s="50">
        <f t="shared" si="180"/>
        <v>0.077</v>
      </c>
      <c r="S365" s="50">
        <f t="shared" si="180"/>
        <v>0.016</v>
      </c>
      <c r="T365" s="50">
        <f t="shared" si="180"/>
        <v>-0.026</v>
      </c>
      <c r="U365" s="50">
        <f t="shared" si="180"/>
        <v>-0.068</v>
      </c>
      <c r="V365" s="50">
        <f t="shared" si="180"/>
        <v>-0.014</v>
      </c>
      <c r="W365" s="50">
        <f t="shared" si="180"/>
        <v>33.31</v>
      </c>
      <c r="X365" s="50">
        <f t="shared" si="180"/>
        <v>104.749</v>
      </c>
    </row>
    <row r="366" spans="1:24" ht="15" customHeight="1">
      <c r="A366" s="53" t="s">
        <v>7</v>
      </c>
      <c r="B366" s="20"/>
      <c r="C366" s="21"/>
      <c r="D366" s="21"/>
      <c r="E366" s="105" t="s">
        <v>48</v>
      </c>
      <c r="F366" s="94"/>
      <c r="G366" s="94"/>
      <c r="H366" s="94"/>
      <c r="I366" s="53" t="s">
        <v>7</v>
      </c>
      <c r="J366" s="50">
        <f aca="true" t="shared" si="181" ref="J366:X366">J359-J361</f>
        <v>0.014544119250956132</v>
      </c>
      <c r="K366" s="50">
        <f t="shared" si="181"/>
        <v>70.78807031095269</v>
      </c>
      <c r="L366" s="50">
        <f t="shared" si="181"/>
        <v>0.05004507937803746</v>
      </c>
      <c r="M366" s="50">
        <f t="shared" si="181"/>
        <v>-0.018841079073846585</v>
      </c>
      <c r="N366" s="50">
        <f t="shared" si="181"/>
        <v>0.03609336005346703</v>
      </c>
      <c r="O366" s="50">
        <f t="shared" si="181"/>
        <v>-0.0032357283405236494</v>
      </c>
      <c r="P366" s="50">
        <f t="shared" si="181"/>
        <v>0.006972246293104906</v>
      </c>
      <c r="Q366" s="50">
        <f t="shared" si="181"/>
        <v>-0.011513245051847254</v>
      </c>
      <c r="R366" s="50">
        <f t="shared" si="181"/>
        <v>0.07201800800731051</v>
      </c>
      <c r="S366" s="50">
        <f t="shared" si="181"/>
        <v>0.011473335000833822</v>
      </c>
      <c r="T366" s="50">
        <f t="shared" si="181"/>
        <v>-0.05303812586126906</v>
      </c>
      <c r="U366" s="50">
        <f t="shared" si="181"/>
        <v>-0.07826710705759492</v>
      </c>
      <c r="V366" s="50">
        <f t="shared" si="181"/>
        <v>-0.019096780650888167</v>
      </c>
      <c r="W366" s="50">
        <f t="shared" si="181"/>
        <v>33.216513243109546</v>
      </c>
      <c r="X366" s="50">
        <f t="shared" si="181"/>
        <v>104.59629098404265</v>
      </c>
    </row>
    <row r="367" spans="1:24" ht="15" customHeight="1">
      <c r="A367" s="71" t="s">
        <v>43</v>
      </c>
      <c r="B367" s="20"/>
      <c r="C367" s="21"/>
      <c r="D367" s="21"/>
      <c r="E367" s="105" t="s">
        <v>48</v>
      </c>
      <c r="F367" s="94"/>
      <c r="G367" s="94"/>
      <c r="H367" s="94"/>
      <c r="I367" s="53" t="s">
        <v>43</v>
      </c>
      <c r="J367" s="50">
        <f aca="true" t="shared" si="182" ref="J367:X367">J365-J366</f>
        <v>0.016455880749043868</v>
      </c>
      <c r="K367" s="50">
        <f t="shared" si="182"/>
        <v>0.23792968904730571</v>
      </c>
      <c r="L367" s="50">
        <f t="shared" si="182"/>
        <v>0.003954920621962538</v>
      </c>
      <c r="M367" s="50">
        <f t="shared" si="182"/>
        <v>0.005841079073846586</v>
      </c>
      <c r="N367" s="50">
        <f t="shared" si="182"/>
        <v>0.0009066399465329708</v>
      </c>
      <c r="O367" s="50">
        <f t="shared" si="182"/>
        <v>0.0032357283405236494</v>
      </c>
      <c r="P367" s="50">
        <f t="shared" si="182"/>
        <v>0.0010277537068950938</v>
      </c>
      <c r="Q367" s="50">
        <f t="shared" si="182"/>
        <v>0.003513245051847254</v>
      </c>
      <c r="R367" s="50">
        <f t="shared" si="182"/>
        <v>0.004981991992689491</v>
      </c>
      <c r="S367" s="50">
        <f t="shared" si="182"/>
        <v>0.004526664999166178</v>
      </c>
      <c r="T367" s="50">
        <f t="shared" si="182"/>
        <v>0.027038125861269063</v>
      </c>
      <c r="U367" s="50">
        <f t="shared" si="182"/>
        <v>0.010267107057594912</v>
      </c>
      <c r="V367" s="50">
        <f t="shared" si="182"/>
        <v>0.005096780650888167</v>
      </c>
      <c r="W367" s="50">
        <f t="shared" si="182"/>
        <v>0.09348675689045649</v>
      </c>
      <c r="X367" s="50">
        <f t="shared" si="182"/>
        <v>0.15270901595734188</v>
      </c>
    </row>
    <row r="368" spans="1:24" ht="15.75">
      <c r="A368" s="20"/>
      <c r="B368" s="20"/>
      <c r="C368" s="21"/>
      <c r="D368" s="21"/>
      <c r="E368" s="21"/>
      <c r="F368" s="21"/>
      <c r="G368" s="21"/>
      <c r="H368" s="21"/>
      <c r="I368" s="22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 spans="1:24" ht="15.75">
      <c r="A369" s="62"/>
      <c r="B369" s="62"/>
      <c r="C369" s="63"/>
      <c r="D369" s="63"/>
      <c r="E369" s="63"/>
      <c r="F369" s="63"/>
      <c r="G369" s="63"/>
      <c r="H369" s="63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</row>
    <row r="370" spans="1:24" ht="15.75">
      <c r="A370" s="47" t="s">
        <v>15</v>
      </c>
      <c r="B370" s="54"/>
      <c r="C370" s="21"/>
      <c r="D370" s="21"/>
      <c r="E370" s="21"/>
      <c r="F370" s="105" t="s">
        <v>48</v>
      </c>
      <c r="G370" s="21"/>
      <c r="H370" s="21"/>
      <c r="I370" s="47" t="s">
        <v>15</v>
      </c>
      <c r="J370" s="48">
        <f>AVERAGE(J349:J358,J329:J338,J309:J318)</f>
        <v>0.06186666666666666</v>
      </c>
      <c r="K370" s="48">
        <f aca="true" t="shared" si="183" ref="K370:X370">AVERAGE(K349:K358,K329:K338,K309:K318)</f>
        <v>71.89799999999998</v>
      </c>
      <c r="L370" s="48">
        <f t="shared" si="183"/>
        <v>0.035766666666666676</v>
      </c>
      <c r="M370" s="48">
        <f t="shared" si="183"/>
        <v>-0.0017333333333333333</v>
      </c>
      <c r="N370" s="48">
        <f t="shared" si="183"/>
        <v>0.04223333333333334</v>
      </c>
      <c r="O370" s="48">
        <f t="shared" si="183"/>
        <v>0.010666666666666668</v>
      </c>
      <c r="P370" s="48">
        <f t="shared" si="183"/>
        <v>0.03756666666666667</v>
      </c>
      <c r="Q370" s="48">
        <f t="shared" si="183"/>
        <v>0.007433333333333331</v>
      </c>
      <c r="R370" s="48">
        <f t="shared" si="183"/>
        <v>0.0877666666666667</v>
      </c>
      <c r="S370" s="48">
        <f t="shared" si="183"/>
        <v>0.018333333333333337</v>
      </c>
      <c r="T370" s="48">
        <f t="shared" si="183"/>
        <v>0.009533333333333333</v>
      </c>
      <c r="U370" s="48">
        <f t="shared" si="183"/>
        <v>0.005666666666666665</v>
      </c>
      <c r="V370" s="48">
        <f t="shared" si="183"/>
        <v>-0.0008333333333333333</v>
      </c>
      <c r="W370" s="48">
        <f t="shared" si="183"/>
        <v>34.04633333333334</v>
      </c>
      <c r="X370" s="48">
        <f t="shared" si="183"/>
        <v>106.25869999999999</v>
      </c>
    </row>
    <row r="371" spans="1:24" ht="15.75">
      <c r="A371" s="47" t="s">
        <v>16</v>
      </c>
      <c r="B371" s="54"/>
      <c r="C371" s="21"/>
      <c r="D371" s="21"/>
      <c r="E371" s="21"/>
      <c r="F371" s="105" t="s">
        <v>48</v>
      </c>
      <c r="G371" s="21"/>
      <c r="H371" s="21"/>
      <c r="I371" s="47" t="s">
        <v>16</v>
      </c>
      <c r="J371" s="48">
        <f>STDEV(J349:J358,J329:J338,J309:J318)</f>
        <v>0.020582438670118688</v>
      </c>
      <c r="K371" s="48">
        <f aca="true" t="shared" si="184" ref="K371:X371">STDEV(K349:K358,K329:K338,K309:K318)</f>
        <v>0.45024483760849926</v>
      </c>
      <c r="L371" s="48">
        <f t="shared" si="184"/>
        <v>0.022778821581540997</v>
      </c>
      <c r="M371" s="48">
        <f t="shared" si="184"/>
        <v>0.009853874901515274</v>
      </c>
      <c r="N371" s="48">
        <f t="shared" si="184"/>
        <v>0.011196315075254329</v>
      </c>
      <c r="O371" s="48">
        <f t="shared" si="184"/>
        <v>0.009060461027066362</v>
      </c>
      <c r="P371" s="48">
        <f t="shared" si="184"/>
        <v>0.019063746661703417</v>
      </c>
      <c r="Q371" s="48">
        <f t="shared" si="184"/>
        <v>0.016518919838890138</v>
      </c>
      <c r="R371" s="48">
        <f t="shared" si="184"/>
        <v>0.0163805674048777</v>
      </c>
      <c r="S371" s="48">
        <f t="shared" si="184"/>
        <v>0.008355602429150323</v>
      </c>
      <c r="T371" s="48">
        <f t="shared" si="184"/>
        <v>0.031249533329848835</v>
      </c>
      <c r="U371" s="48">
        <f t="shared" si="184"/>
        <v>0.031489826855705304</v>
      </c>
      <c r="V371" s="48">
        <f t="shared" si="184"/>
        <v>0.012591960580639053</v>
      </c>
      <c r="W371" s="48">
        <f t="shared" si="184"/>
        <v>0.5521291911121536</v>
      </c>
      <c r="X371" s="48">
        <f t="shared" si="184"/>
        <v>0.7102450839747818</v>
      </c>
    </row>
    <row r="372" spans="1:24" ht="15.75">
      <c r="A372" s="47" t="s">
        <v>17</v>
      </c>
      <c r="B372" s="54"/>
      <c r="C372" s="21"/>
      <c r="D372" s="21"/>
      <c r="E372" s="21"/>
      <c r="F372" s="105" t="s">
        <v>48</v>
      </c>
      <c r="G372" s="21"/>
      <c r="H372" s="21"/>
      <c r="I372" s="47" t="s">
        <v>17</v>
      </c>
      <c r="J372" s="48">
        <f>2*J371</f>
        <v>0.041164877340237375</v>
      </c>
      <c r="K372" s="48">
        <f aca="true" t="shared" si="185" ref="K372:X372">2*K371</f>
        <v>0.9004896752169985</v>
      </c>
      <c r="L372" s="48">
        <f t="shared" si="185"/>
        <v>0.045557643163081994</v>
      </c>
      <c r="M372" s="48">
        <f t="shared" si="185"/>
        <v>0.01970774980303055</v>
      </c>
      <c r="N372" s="48">
        <f t="shared" si="185"/>
        <v>0.022392630150508658</v>
      </c>
      <c r="O372" s="48">
        <f t="shared" si="185"/>
        <v>0.018120922054132724</v>
      </c>
      <c r="P372" s="48">
        <f t="shared" si="185"/>
        <v>0.038127493323406834</v>
      </c>
      <c r="Q372" s="48">
        <f t="shared" si="185"/>
        <v>0.033037839677780276</v>
      </c>
      <c r="R372" s="48">
        <f t="shared" si="185"/>
        <v>0.0327611348097554</v>
      </c>
      <c r="S372" s="48">
        <f t="shared" si="185"/>
        <v>0.016711204858300646</v>
      </c>
      <c r="T372" s="48">
        <f t="shared" si="185"/>
        <v>0.06249906665969767</v>
      </c>
      <c r="U372" s="48">
        <f t="shared" si="185"/>
        <v>0.06297965371141061</v>
      </c>
      <c r="V372" s="48">
        <f t="shared" si="185"/>
        <v>0.025183921161278107</v>
      </c>
      <c r="W372" s="48">
        <f t="shared" si="185"/>
        <v>1.1042583822243073</v>
      </c>
      <c r="X372" s="48">
        <f t="shared" si="185"/>
        <v>1.4204901679495636</v>
      </c>
    </row>
    <row r="373" spans="1:24" ht="15.75">
      <c r="A373" s="64" t="s">
        <v>18</v>
      </c>
      <c r="B373" s="20"/>
      <c r="C373" s="21"/>
      <c r="D373" s="21"/>
      <c r="E373" s="21"/>
      <c r="F373" s="105" t="s">
        <v>48</v>
      </c>
      <c r="G373" s="98"/>
      <c r="H373" s="98"/>
      <c r="I373" s="64" t="s">
        <v>18</v>
      </c>
      <c r="J373" s="66">
        <f>MAX(J349:J358,J329:J338,J309:J318)</f>
        <v>0.115</v>
      </c>
      <c r="K373" s="66">
        <f aca="true" t="shared" si="186" ref="K373:X373">MAX(K349:K358,K329:K338,K309:K318)</f>
        <v>72.63</v>
      </c>
      <c r="L373" s="66">
        <f t="shared" si="186"/>
        <v>0.078</v>
      </c>
      <c r="M373" s="66">
        <f t="shared" si="186"/>
        <v>0.016</v>
      </c>
      <c r="N373" s="66">
        <f t="shared" si="186"/>
        <v>0.06</v>
      </c>
      <c r="O373" s="66">
        <f t="shared" si="186"/>
        <v>0.033</v>
      </c>
      <c r="P373" s="66">
        <f t="shared" si="186"/>
        <v>0.067</v>
      </c>
      <c r="Q373" s="66">
        <f t="shared" si="186"/>
        <v>0.041</v>
      </c>
      <c r="R373" s="66">
        <f t="shared" si="186"/>
        <v>0.119</v>
      </c>
      <c r="S373" s="66">
        <f t="shared" si="186"/>
        <v>0.037</v>
      </c>
      <c r="T373" s="66">
        <f t="shared" si="186"/>
        <v>0.087</v>
      </c>
      <c r="U373" s="66">
        <f t="shared" si="186"/>
        <v>0.074</v>
      </c>
      <c r="V373" s="66">
        <f t="shared" si="186"/>
        <v>0.021</v>
      </c>
      <c r="W373" s="66">
        <f t="shared" si="186"/>
        <v>34.709</v>
      </c>
      <c r="X373" s="66">
        <f t="shared" si="186"/>
        <v>107.385</v>
      </c>
    </row>
    <row r="374" spans="1:24" ht="15.75">
      <c r="A374" s="64" t="s">
        <v>19</v>
      </c>
      <c r="B374" s="20"/>
      <c r="C374" s="21"/>
      <c r="D374" s="21"/>
      <c r="E374" s="21"/>
      <c r="F374" s="105" t="s">
        <v>48</v>
      </c>
      <c r="G374" s="98"/>
      <c r="H374" s="98"/>
      <c r="I374" s="64" t="s">
        <v>19</v>
      </c>
      <c r="J374" s="66">
        <f>J370+J372</f>
        <v>0.10303154400690404</v>
      </c>
      <c r="K374" s="66">
        <f aca="true" t="shared" si="187" ref="K374:X374">K370+K372</f>
        <v>72.79848967521698</v>
      </c>
      <c r="L374" s="66">
        <f t="shared" si="187"/>
        <v>0.08132430982974867</v>
      </c>
      <c r="M374" s="66">
        <f t="shared" si="187"/>
        <v>0.017974416469697215</v>
      </c>
      <c r="N374" s="66">
        <f t="shared" si="187"/>
        <v>0.064625963483842</v>
      </c>
      <c r="O374" s="66">
        <f t="shared" si="187"/>
        <v>0.028787588720799392</v>
      </c>
      <c r="P374" s="66">
        <f t="shared" si="187"/>
        <v>0.0756941599900735</v>
      </c>
      <c r="Q374" s="66">
        <f t="shared" si="187"/>
        <v>0.04047117301111361</v>
      </c>
      <c r="R374" s="66">
        <f t="shared" si="187"/>
        <v>0.1205278014764221</v>
      </c>
      <c r="S374" s="66">
        <f t="shared" si="187"/>
        <v>0.03504453819163399</v>
      </c>
      <c r="T374" s="66">
        <f t="shared" si="187"/>
        <v>0.072032399993031</v>
      </c>
      <c r="U374" s="66">
        <f t="shared" si="187"/>
        <v>0.06864632037807727</v>
      </c>
      <c r="V374" s="66">
        <f t="shared" si="187"/>
        <v>0.024350587827944775</v>
      </c>
      <c r="W374" s="66">
        <f t="shared" si="187"/>
        <v>35.150591715557646</v>
      </c>
      <c r="X374" s="66">
        <f t="shared" si="187"/>
        <v>107.67919016794956</v>
      </c>
    </row>
    <row r="375" spans="1:24" ht="15.75">
      <c r="A375" s="91" t="s">
        <v>44</v>
      </c>
      <c r="B375" s="20"/>
      <c r="C375" s="21"/>
      <c r="D375" s="21"/>
      <c r="E375" s="21"/>
      <c r="F375" s="105" t="s">
        <v>48</v>
      </c>
      <c r="G375" s="98"/>
      <c r="H375" s="98"/>
      <c r="I375" s="91" t="s">
        <v>44</v>
      </c>
      <c r="J375" s="66">
        <f aca="true" t="shared" si="188" ref="J375:X375">J374-J373</f>
        <v>-0.01196845599309597</v>
      </c>
      <c r="K375" s="66">
        <f t="shared" si="188"/>
        <v>0.1684896752169891</v>
      </c>
      <c r="L375" s="66">
        <f t="shared" si="188"/>
        <v>0.00332430982974867</v>
      </c>
      <c r="M375" s="66">
        <f t="shared" si="188"/>
        <v>0.001974416469697215</v>
      </c>
      <c r="N375" s="66">
        <f t="shared" si="188"/>
        <v>0.004625963483842005</v>
      </c>
      <c r="O375" s="66">
        <f t="shared" si="188"/>
        <v>-0.00421241127920061</v>
      </c>
      <c r="P375" s="66">
        <f t="shared" si="188"/>
        <v>0.008694159990073502</v>
      </c>
      <c r="Q375" s="66">
        <f t="shared" si="188"/>
        <v>-0.0005288269888863925</v>
      </c>
      <c r="R375" s="66">
        <f t="shared" si="188"/>
        <v>0.0015278014764221054</v>
      </c>
      <c r="S375" s="66">
        <f t="shared" si="188"/>
        <v>-0.0019554618083660116</v>
      </c>
      <c r="T375" s="66">
        <f t="shared" si="188"/>
        <v>-0.014967600006968992</v>
      </c>
      <c r="U375" s="66">
        <f t="shared" si="188"/>
        <v>-0.005353679621922722</v>
      </c>
      <c r="V375" s="66">
        <f t="shared" si="188"/>
        <v>0.003350587827944774</v>
      </c>
      <c r="W375" s="66">
        <f t="shared" si="188"/>
        <v>0.4415917155576423</v>
      </c>
      <c r="X375" s="66">
        <f t="shared" si="188"/>
        <v>0.29419016794955155</v>
      </c>
    </row>
    <row r="376" spans="1:24" ht="15.75">
      <c r="A376" s="65" t="s">
        <v>20</v>
      </c>
      <c r="B376" s="20"/>
      <c r="C376" s="21"/>
      <c r="D376" s="21"/>
      <c r="E376" s="21"/>
      <c r="F376" s="105" t="s">
        <v>48</v>
      </c>
      <c r="G376" s="97"/>
      <c r="H376" s="97"/>
      <c r="I376" s="65" t="s">
        <v>20</v>
      </c>
      <c r="J376" s="67">
        <f>MIN(J349:J358,J329:J338,J309:J318)</f>
        <v>0.031</v>
      </c>
      <c r="K376" s="67">
        <f aca="true" t="shared" si="189" ref="K376:X376">MIN(K349:K358,K329:K338,K309:K318)</f>
        <v>71.026</v>
      </c>
      <c r="L376" s="67">
        <f t="shared" si="189"/>
        <v>0.001</v>
      </c>
      <c r="M376" s="67">
        <f t="shared" si="189"/>
        <v>-0.018</v>
      </c>
      <c r="N376" s="67">
        <f t="shared" si="189"/>
        <v>0.016</v>
      </c>
      <c r="O376" s="67">
        <f t="shared" si="189"/>
        <v>-0.006</v>
      </c>
      <c r="P376" s="67">
        <f t="shared" si="189"/>
        <v>0.008</v>
      </c>
      <c r="Q376" s="67">
        <f t="shared" si="189"/>
        <v>-0.018</v>
      </c>
      <c r="R376" s="67">
        <f t="shared" si="189"/>
        <v>0.051</v>
      </c>
      <c r="S376" s="67">
        <f t="shared" si="189"/>
        <v>-0.001</v>
      </c>
      <c r="T376" s="67">
        <f t="shared" si="189"/>
        <v>-0.047</v>
      </c>
      <c r="U376" s="67">
        <f t="shared" si="189"/>
        <v>-0.068</v>
      </c>
      <c r="V376" s="67">
        <f t="shared" si="189"/>
        <v>-0.023</v>
      </c>
      <c r="W376" s="67">
        <f t="shared" si="189"/>
        <v>32.374</v>
      </c>
      <c r="X376" s="67">
        <f t="shared" si="189"/>
        <v>103.947</v>
      </c>
    </row>
    <row r="377" spans="1:24" ht="15.75">
      <c r="A377" s="65" t="s">
        <v>21</v>
      </c>
      <c r="B377" s="20"/>
      <c r="C377" s="21"/>
      <c r="D377" s="21"/>
      <c r="E377" s="21"/>
      <c r="F377" s="105" t="s">
        <v>48</v>
      </c>
      <c r="G377" s="97"/>
      <c r="H377" s="97"/>
      <c r="I377" s="65" t="s">
        <v>21</v>
      </c>
      <c r="J377" s="67">
        <f>J370-J372</f>
        <v>0.020701789326429285</v>
      </c>
      <c r="K377" s="67">
        <f aca="true" t="shared" si="190" ref="K377:X377">K370-K372</f>
        <v>70.99751032478298</v>
      </c>
      <c r="L377" s="67">
        <f t="shared" si="190"/>
        <v>-0.009790976496415318</v>
      </c>
      <c r="M377" s="67">
        <f t="shared" si="190"/>
        <v>-0.02144108313636388</v>
      </c>
      <c r="N377" s="67">
        <f t="shared" si="190"/>
        <v>0.01984070318282468</v>
      </c>
      <c r="O377" s="67">
        <f t="shared" si="190"/>
        <v>-0.007454255387466056</v>
      </c>
      <c r="P377" s="67">
        <f t="shared" si="190"/>
        <v>-0.0005608266567401626</v>
      </c>
      <c r="Q377" s="67">
        <f t="shared" si="190"/>
        <v>-0.025604506344446946</v>
      </c>
      <c r="R377" s="67">
        <f t="shared" si="190"/>
        <v>0.0550055318569113</v>
      </c>
      <c r="S377" s="67">
        <f t="shared" si="190"/>
        <v>0.0016221284750326907</v>
      </c>
      <c r="T377" s="67">
        <f t="shared" si="190"/>
        <v>-0.05296573332636434</v>
      </c>
      <c r="U377" s="67">
        <f t="shared" si="190"/>
        <v>-0.05731298704474394</v>
      </c>
      <c r="V377" s="67">
        <f t="shared" si="190"/>
        <v>-0.02601725449461144</v>
      </c>
      <c r="W377" s="67">
        <f t="shared" si="190"/>
        <v>32.94207495110903</v>
      </c>
      <c r="X377" s="67">
        <f t="shared" si="190"/>
        <v>104.83820983205042</v>
      </c>
    </row>
    <row r="378" spans="1:24" ht="15.75">
      <c r="A378" s="92" t="s">
        <v>44</v>
      </c>
      <c r="B378" s="20"/>
      <c r="C378" s="21"/>
      <c r="D378" s="21"/>
      <c r="E378" s="21"/>
      <c r="F378" s="105" t="s">
        <v>48</v>
      </c>
      <c r="G378" s="97"/>
      <c r="H378" s="97"/>
      <c r="I378" s="92" t="s">
        <v>44</v>
      </c>
      <c r="J378" s="67">
        <f aca="true" t="shared" si="191" ref="J378:X378">J376-J377</f>
        <v>0.010298210673570715</v>
      </c>
      <c r="K378" s="67">
        <f t="shared" si="191"/>
        <v>0.028489675217016952</v>
      </c>
      <c r="L378" s="67">
        <f t="shared" si="191"/>
        <v>0.01079097649641532</v>
      </c>
      <c r="M378" s="67">
        <f t="shared" si="191"/>
        <v>0.003441083136363883</v>
      </c>
      <c r="N378" s="67">
        <f t="shared" si="191"/>
        <v>-0.00384070318282468</v>
      </c>
      <c r="O378" s="67">
        <f t="shared" si="191"/>
        <v>0.0014542553874660556</v>
      </c>
      <c r="P378" s="67">
        <f t="shared" si="191"/>
        <v>0.008560826656740163</v>
      </c>
      <c r="Q378" s="67">
        <f t="shared" si="191"/>
        <v>0.007604506344446947</v>
      </c>
      <c r="R378" s="67">
        <f t="shared" si="191"/>
        <v>-0.0040055318569113055</v>
      </c>
      <c r="S378" s="67">
        <f t="shared" si="191"/>
        <v>-0.0026221284750326907</v>
      </c>
      <c r="T378" s="67">
        <f t="shared" si="191"/>
        <v>0.005965733326364339</v>
      </c>
      <c r="U378" s="67">
        <f t="shared" si="191"/>
        <v>-0.010687012955256064</v>
      </c>
      <c r="V378" s="67">
        <f t="shared" si="191"/>
        <v>0.003017254494611439</v>
      </c>
      <c r="W378" s="67">
        <f t="shared" si="191"/>
        <v>-0.5680749511090255</v>
      </c>
      <c r="X378" s="67">
        <f t="shared" si="191"/>
        <v>-0.8912098320504214</v>
      </c>
    </row>
    <row r="379" spans="1:24" ht="15.75">
      <c r="A379" s="13"/>
      <c r="B379" s="10"/>
      <c r="C379" s="11"/>
      <c r="D379" s="11"/>
      <c r="E379" s="11"/>
      <c r="F379" s="11"/>
      <c r="G379" s="11"/>
      <c r="H379" s="11" t="s">
        <v>52</v>
      </c>
      <c r="I379" s="12"/>
      <c r="J379" s="78">
        <f>AVERAGE(J321,J341,J361)</f>
        <v>0.03713234500488019</v>
      </c>
      <c r="K379" s="78">
        <f aca="true" t="shared" si="192" ref="K379:X379">AVERAGE(K321,K341,K361)</f>
        <v>0.8193977296060121</v>
      </c>
      <c r="L379" s="78">
        <f t="shared" si="192"/>
        <v>0.012342735245626691</v>
      </c>
      <c r="M379" s="78">
        <f t="shared" si="192"/>
        <v>0.019281405092025385</v>
      </c>
      <c r="N379" s="78">
        <f t="shared" si="192"/>
        <v>0.012150217008303993</v>
      </c>
      <c r="O379" s="78">
        <f t="shared" si="192"/>
        <v>0.01578275309596658</v>
      </c>
      <c r="P379" s="78">
        <f t="shared" si="192"/>
        <v>0.020379709605450505</v>
      </c>
      <c r="Q379" s="78">
        <f t="shared" si="192"/>
        <v>0.028390836628976148</v>
      </c>
      <c r="R379" s="78">
        <f t="shared" si="192"/>
        <v>0.022366622359595</v>
      </c>
      <c r="S379" s="78">
        <f t="shared" si="192"/>
        <v>0.013037292462954814</v>
      </c>
      <c r="T379" s="78">
        <f t="shared" si="192"/>
        <v>0.06264227041957035</v>
      </c>
      <c r="U379" s="78">
        <f t="shared" si="192"/>
        <v>0.058656789972776624</v>
      </c>
      <c r="V379" s="78">
        <f t="shared" si="192"/>
        <v>0.025089240034345147</v>
      </c>
      <c r="W379" s="78">
        <f t="shared" si="192"/>
        <v>0.8150719544783623</v>
      </c>
      <c r="X379" s="78">
        <f t="shared" si="192"/>
        <v>0.8317031754545038</v>
      </c>
    </row>
    <row r="380" spans="1:24" ht="15.75">
      <c r="A380" s="13"/>
      <c r="B380" s="10"/>
      <c r="C380" s="11"/>
      <c r="D380" s="11"/>
      <c r="E380" s="11"/>
      <c r="F380" s="11"/>
      <c r="G380" s="11"/>
      <c r="H380" s="11" t="s">
        <v>53</v>
      </c>
      <c r="I380" s="12"/>
      <c r="J380" s="12">
        <f>STDEVP(J321,J341,J361)</f>
        <v>0.005294657579389708</v>
      </c>
      <c r="K380" s="12">
        <f aca="true" t="shared" si="193" ref="K380:X380">STDEVP(K321,K341,K361)</f>
        <v>0.1571676080266242</v>
      </c>
      <c r="L380" s="12">
        <f t="shared" si="193"/>
        <v>0.0040770045402775835</v>
      </c>
      <c r="M380" s="12">
        <f t="shared" si="193"/>
        <v>0.001013616138988334</v>
      </c>
      <c r="N380" s="12">
        <f t="shared" si="193"/>
        <v>0.002538956621369549</v>
      </c>
      <c r="O380" s="12">
        <f t="shared" si="193"/>
        <v>0.003513081517527671</v>
      </c>
      <c r="P380" s="12">
        <f t="shared" si="193"/>
        <v>0.0085358086312956</v>
      </c>
      <c r="Q380" s="12">
        <f t="shared" si="193"/>
        <v>0.0046080874102886115</v>
      </c>
      <c r="R380" s="12">
        <f t="shared" si="193"/>
        <v>0.004443986840448219</v>
      </c>
      <c r="S380" s="12">
        <f t="shared" si="193"/>
        <v>0.0010216751196916003</v>
      </c>
      <c r="T380" s="12">
        <f t="shared" si="193"/>
        <v>0.005714636278236101</v>
      </c>
      <c r="U380" s="12">
        <f t="shared" si="193"/>
        <v>0.02589443436011518</v>
      </c>
      <c r="V380" s="12">
        <f t="shared" si="193"/>
        <v>0.004250973446136026</v>
      </c>
      <c r="W380" s="12">
        <f t="shared" si="193"/>
        <v>0.4515011891874029</v>
      </c>
      <c r="X380" s="12">
        <f t="shared" si="193"/>
        <v>0.4841001043252112</v>
      </c>
    </row>
    <row r="381" spans="1:24" ht="15.75">
      <c r="A381" s="13"/>
      <c r="B381" s="10"/>
      <c r="C381" s="11"/>
      <c r="D381" s="11"/>
      <c r="E381" s="11"/>
      <c r="F381" s="11"/>
      <c r="G381" s="11"/>
      <c r="H381" s="11" t="s">
        <v>56</v>
      </c>
      <c r="I381" s="12"/>
      <c r="J381" s="78">
        <f>J379+J380</f>
        <v>0.0424270025842699</v>
      </c>
      <c r="K381" s="78">
        <f aca="true" t="shared" si="194" ref="K381:W381">K379+K380</f>
        <v>0.9765653376326363</v>
      </c>
      <c r="L381" s="78">
        <f t="shared" si="194"/>
        <v>0.016419739785904275</v>
      </c>
      <c r="M381" s="78">
        <f t="shared" si="194"/>
        <v>0.02029502123101372</v>
      </c>
      <c r="N381" s="78">
        <f t="shared" si="194"/>
        <v>0.014689173629673542</v>
      </c>
      <c r="O381" s="78">
        <f t="shared" si="194"/>
        <v>0.01929583461349425</v>
      </c>
      <c r="P381" s="78">
        <f t="shared" si="194"/>
        <v>0.028915518236746103</v>
      </c>
      <c r="Q381" s="78">
        <f t="shared" si="194"/>
        <v>0.03299892403926476</v>
      </c>
      <c r="R381" s="78">
        <f t="shared" si="194"/>
        <v>0.026810609200043217</v>
      </c>
      <c r="S381" s="78">
        <f t="shared" si="194"/>
        <v>0.014058967582646414</v>
      </c>
      <c r="T381" s="78">
        <f t="shared" si="194"/>
        <v>0.06835690669780645</v>
      </c>
      <c r="U381" s="78">
        <f t="shared" si="194"/>
        <v>0.0845512243328918</v>
      </c>
      <c r="V381" s="78">
        <f t="shared" si="194"/>
        <v>0.029340213480481173</v>
      </c>
      <c r="W381" s="78">
        <f t="shared" si="194"/>
        <v>1.2665731436657652</v>
      </c>
      <c r="X381" s="12"/>
    </row>
    <row r="382" spans="1:24" ht="15.75">
      <c r="A382" s="110" t="s">
        <v>110</v>
      </c>
      <c r="B382" s="9" t="s">
        <v>267</v>
      </c>
      <c r="C382" s="5">
        <v>82</v>
      </c>
      <c r="D382" s="5">
        <v>8</v>
      </c>
      <c r="E382" s="5">
        <v>0</v>
      </c>
      <c r="F382" s="5">
        <v>0</v>
      </c>
      <c r="G382" s="5">
        <v>0</v>
      </c>
      <c r="H382" s="5">
        <v>0</v>
      </c>
      <c r="I382" s="6">
        <v>0</v>
      </c>
      <c r="J382" s="48">
        <v>0.768</v>
      </c>
      <c r="K382" s="68">
        <v>39.798</v>
      </c>
      <c r="L382" s="48">
        <v>0.552</v>
      </c>
      <c r="M382" s="48">
        <v>2.289</v>
      </c>
      <c r="N382" s="73">
        <v>0.03</v>
      </c>
      <c r="O382" s="48">
        <v>5.532</v>
      </c>
      <c r="P382" s="48">
        <v>20.222</v>
      </c>
      <c r="Q382" s="48">
        <v>0.372</v>
      </c>
      <c r="R382" s="48">
        <v>0.157</v>
      </c>
      <c r="S382" s="48">
        <v>0.024</v>
      </c>
      <c r="T382" s="48">
        <v>-0.035</v>
      </c>
      <c r="U382" s="48">
        <v>-0.025</v>
      </c>
      <c r="V382" s="48">
        <v>0.053</v>
      </c>
      <c r="W382" s="48">
        <v>32.848</v>
      </c>
      <c r="X382" s="48">
        <v>102.584</v>
      </c>
    </row>
    <row r="383" spans="1:24" ht="15.75">
      <c r="A383" s="110" t="s">
        <v>110</v>
      </c>
      <c r="B383" s="9" t="s">
        <v>268</v>
      </c>
      <c r="C383" s="5">
        <v>82</v>
      </c>
      <c r="D383" s="5">
        <v>8</v>
      </c>
      <c r="E383" s="5">
        <v>0</v>
      </c>
      <c r="F383" s="5">
        <v>0</v>
      </c>
      <c r="G383" s="5">
        <v>0</v>
      </c>
      <c r="H383" s="5">
        <v>0</v>
      </c>
      <c r="I383" s="6">
        <v>0</v>
      </c>
      <c r="J383" s="68">
        <v>0.828</v>
      </c>
      <c r="K383" s="48">
        <v>39.142</v>
      </c>
      <c r="L383" s="48">
        <v>0.564</v>
      </c>
      <c r="M383" s="48">
        <v>2.27</v>
      </c>
      <c r="N383" s="77">
        <v>0.019</v>
      </c>
      <c r="O383" s="48">
        <v>5.457</v>
      </c>
      <c r="P383" s="48">
        <v>20.388</v>
      </c>
      <c r="Q383" s="48">
        <v>0.367</v>
      </c>
      <c r="R383" s="48">
        <v>0.145</v>
      </c>
      <c r="S383" s="48">
        <v>0.017</v>
      </c>
      <c r="T383" s="48">
        <v>-0.061</v>
      </c>
      <c r="U383" s="48">
        <v>0.033</v>
      </c>
      <c r="V383" s="48">
        <v>0.015</v>
      </c>
      <c r="W383" s="48">
        <v>33.178</v>
      </c>
      <c r="X383" s="48">
        <v>102.362</v>
      </c>
    </row>
    <row r="384" spans="1:24" ht="15.75">
      <c r="A384" s="110" t="s">
        <v>110</v>
      </c>
      <c r="B384" s="9" t="s">
        <v>269</v>
      </c>
      <c r="C384" s="5">
        <v>82</v>
      </c>
      <c r="D384" s="5">
        <v>8</v>
      </c>
      <c r="E384" s="5">
        <v>0</v>
      </c>
      <c r="F384" s="5">
        <v>0</v>
      </c>
      <c r="G384" s="5">
        <v>0</v>
      </c>
      <c r="H384" s="5">
        <v>0</v>
      </c>
      <c r="I384" s="6">
        <v>0</v>
      </c>
      <c r="J384" s="48">
        <v>0.701</v>
      </c>
      <c r="K384" s="48">
        <v>38.688</v>
      </c>
      <c r="L384" s="48">
        <v>0.6</v>
      </c>
      <c r="M384" s="48">
        <v>2.272</v>
      </c>
      <c r="N384" s="73">
        <v>0.033</v>
      </c>
      <c r="O384" s="48">
        <v>5.433</v>
      </c>
      <c r="P384" s="48">
        <v>20.924</v>
      </c>
      <c r="Q384" s="48">
        <v>0.382</v>
      </c>
      <c r="R384" s="48">
        <v>0.162</v>
      </c>
      <c r="S384" s="48">
        <v>0.014</v>
      </c>
      <c r="T384" s="48">
        <v>-0.036</v>
      </c>
      <c r="U384" s="48">
        <v>-0.032</v>
      </c>
      <c r="V384" s="48">
        <v>0.073</v>
      </c>
      <c r="W384" s="48">
        <v>31.69</v>
      </c>
      <c r="X384" s="48">
        <v>100.904</v>
      </c>
    </row>
    <row r="385" spans="1:24" ht="15.75">
      <c r="A385" s="110" t="s">
        <v>110</v>
      </c>
      <c r="B385" s="9" t="s">
        <v>270</v>
      </c>
      <c r="C385" s="5">
        <v>82</v>
      </c>
      <c r="D385" s="5">
        <v>8</v>
      </c>
      <c r="E385" s="5">
        <v>0</v>
      </c>
      <c r="F385" s="5">
        <v>0</v>
      </c>
      <c r="G385" s="5">
        <v>0</v>
      </c>
      <c r="H385" s="5">
        <v>0</v>
      </c>
      <c r="I385" s="6">
        <v>0</v>
      </c>
      <c r="J385" s="48">
        <v>0.74</v>
      </c>
      <c r="K385" s="48">
        <v>38.595</v>
      </c>
      <c r="L385" s="48">
        <v>0.606</v>
      </c>
      <c r="M385" s="48">
        <v>2.283</v>
      </c>
      <c r="N385" s="73">
        <v>0.031</v>
      </c>
      <c r="O385" s="48">
        <v>5.432</v>
      </c>
      <c r="P385" s="48">
        <v>21.466</v>
      </c>
      <c r="Q385" s="48">
        <v>0.357</v>
      </c>
      <c r="R385" s="48">
        <v>0.163</v>
      </c>
      <c r="S385" s="48">
        <v>0.019</v>
      </c>
      <c r="T385" s="48">
        <v>0.039</v>
      </c>
      <c r="U385" s="48">
        <v>0.009</v>
      </c>
      <c r="V385" s="48">
        <v>0.049</v>
      </c>
      <c r="W385" s="68">
        <v>34.433</v>
      </c>
      <c r="X385" s="68">
        <v>104.222</v>
      </c>
    </row>
    <row r="386" spans="1:24" ht="15.75">
      <c r="A386" s="110" t="s">
        <v>110</v>
      </c>
      <c r="B386" s="9" t="s">
        <v>271</v>
      </c>
      <c r="C386" s="5">
        <v>82</v>
      </c>
      <c r="D386" s="5">
        <v>8</v>
      </c>
      <c r="E386" s="5">
        <v>0</v>
      </c>
      <c r="F386" s="5">
        <v>0</v>
      </c>
      <c r="G386" s="5">
        <v>0</v>
      </c>
      <c r="H386" s="5">
        <v>0</v>
      </c>
      <c r="I386" s="6">
        <v>0</v>
      </c>
      <c r="J386" s="48">
        <v>0.698</v>
      </c>
      <c r="K386" s="48">
        <v>38.606</v>
      </c>
      <c r="L386" s="48">
        <v>0.59</v>
      </c>
      <c r="M386" s="48">
        <v>2.284</v>
      </c>
      <c r="N386" s="73">
        <v>0.039</v>
      </c>
      <c r="O386" s="48">
        <v>5.417</v>
      </c>
      <c r="P386" s="48">
        <v>21.285</v>
      </c>
      <c r="Q386" s="48">
        <v>0.359</v>
      </c>
      <c r="R386" s="48">
        <v>0.143</v>
      </c>
      <c r="S386" s="48">
        <v>0.009</v>
      </c>
      <c r="T386" s="48">
        <v>-0.009</v>
      </c>
      <c r="U386" s="48">
        <v>0.04</v>
      </c>
      <c r="V386" s="48">
        <v>0.034</v>
      </c>
      <c r="W386" s="48">
        <v>32.515</v>
      </c>
      <c r="X386" s="48">
        <v>102.01</v>
      </c>
    </row>
    <row r="387" spans="1:24" ht="15.75">
      <c r="A387" s="110" t="s">
        <v>110</v>
      </c>
      <c r="B387" s="9" t="s">
        <v>272</v>
      </c>
      <c r="C387" s="5">
        <v>82</v>
      </c>
      <c r="D387" s="5">
        <v>8</v>
      </c>
      <c r="E387" s="5">
        <v>0</v>
      </c>
      <c r="F387" s="5">
        <v>0</v>
      </c>
      <c r="G387" s="5">
        <v>0</v>
      </c>
      <c r="H387" s="5">
        <v>0</v>
      </c>
      <c r="I387" s="6">
        <v>0</v>
      </c>
      <c r="J387" s="48">
        <v>0.667</v>
      </c>
      <c r="K387" s="48">
        <v>38.385</v>
      </c>
      <c r="L387" s="48">
        <v>0.592</v>
      </c>
      <c r="M387" s="48">
        <v>2.251</v>
      </c>
      <c r="N387" s="73">
        <v>0.027</v>
      </c>
      <c r="O387" s="48">
        <v>5.393</v>
      </c>
      <c r="P387" s="48">
        <v>21.152</v>
      </c>
      <c r="Q387" s="48">
        <v>0.339</v>
      </c>
      <c r="R387" s="48">
        <v>0.149</v>
      </c>
      <c r="S387" s="48">
        <v>0.022</v>
      </c>
      <c r="T387" s="48">
        <v>-0.019</v>
      </c>
      <c r="U387" s="48">
        <v>0.009</v>
      </c>
      <c r="V387" s="48">
        <v>0.057</v>
      </c>
      <c r="W387" s="48">
        <v>32.588</v>
      </c>
      <c r="X387" s="48">
        <v>101.611</v>
      </c>
    </row>
    <row r="388" spans="1:24" ht="15.75">
      <c r="A388" s="110" t="s">
        <v>110</v>
      </c>
      <c r="B388" s="9" t="s">
        <v>273</v>
      </c>
      <c r="C388" s="5">
        <v>82</v>
      </c>
      <c r="D388" s="5">
        <v>8</v>
      </c>
      <c r="E388" s="5">
        <v>0</v>
      </c>
      <c r="F388" s="5">
        <v>0</v>
      </c>
      <c r="G388" s="5">
        <v>0</v>
      </c>
      <c r="H388" s="5">
        <v>0</v>
      </c>
      <c r="I388" s="6">
        <v>0</v>
      </c>
      <c r="J388" s="48">
        <v>0.753</v>
      </c>
      <c r="K388" s="48">
        <v>38.763</v>
      </c>
      <c r="L388" s="48">
        <v>0.646</v>
      </c>
      <c r="M388" s="48">
        <v>2.26</v>
      </c>
      <c r="N388" s="73">
        <v>0.032</v>
      </c>
      <c r="O388" s="48">
        <v>5.33</v>
      </c>
      <c r="P388" s="48">
        <v>21.21</v>
      </c>
      <c r="Q388" s="48">
        <v>0.367</v>
      </c>
      <c r="R388" s="48">
        <v>0.158</v>
      </c>
      <c r="S388" s="48">
        <v>0.031</v>
      </c>
      <c r="T388" s="48">
        <v>-0.009</v>
      </c>
      <c r="U388" s="48">
        <v>-0.049</v>
      </c>
      <c r="V388" s="48">
        <v>0.038</v>
      </c>
      <c r="W388" s="48">
        <v>32.746</v>
      </c>
      <c r="X388" s="48">
        <v>102.276</v>
      </c>
    </row>
    <row r="389" spans="1:24" ht="15.75">
      <c r="A389" s="110" t="s">
        <v>110</v>
      </c>
      <c r="B389" s="9" t="s">
        <v>274</v>
      </c>
      <c r="C389" s="5">
        <v>82</v>
      </c>
      <c r="D389" s="5">
        <v>8</v>
      </c>
      <c r="E389" s="5">
        <v>0</v>
      </c>
      <c r="F389" s="5">
        <v>0</v>
      </c>
      <c r="G389" s="5">
        <v>0</v>
      </c>
      <c r="H389" s="5">
        <v>0</v>
      </c>
      <c r="I389" s="6">
        <v>0</v>
      </c>
      <c r="J389" s="48">
        <v>0.712</v>
      </c>
      <c r="K389" s="48">
        <v>38.119</v>
      </c>
      <c r="L389" s="48">
        <v>0.634</v>
      </c>
      <c r="M389" s="48">
        <v>2.293</v>
      </c>
      <c r="N389" s="73">
        <v>0.028</v>
      </c>
      <c r="O389" s="48">
        <v>5.341</v>
      </c>
      <c r="P389" s="48">
        <v>21.438</v>
      </c>
      <c r="Q389" s="48">
        <v>0.363</v>
      </c>
      <c r="R389" s="48">
        <v>0.15</v>
      </c>
      <c r="S389" s="48">
        <v>0.032</v>
      </c>
      <c r="T389" s="48">
        <v>0.018</v>
      </c>
      <c r="U389" s="48">
        <v>0.035</v>
      </c>
      <c r="V389" s="48">
        <v>0.042</v>
      </c>
      <c r="W389" s="48">
        <v>32.309</v>
      </c>
      <c r="X389" s="48">
        <v>101.514</v>
      </c>
    </row>
    <row r="390" spans="1:24" ht="15.75">
      <c r="A390" s="110" t="s">
        <v>110</v>
      </c>
      <c r="B390" s="9" t="s">
        <v>275</v>
      </c>
      <c r="C390" s="5">
        <v>82</v>
      </c>
      <c r="D390" s="5">
        <v>8</v>
      </c>
      <c r="E390" s="5">
        <v>0</v>
      </c>
      <c r="F390" s="5">
        <v>0</v>
      </c>
      <c r="G390" s="5">
        <v>0</v>
      </c>
      <c r="H390" s="5">
        <v>0</v>
      </c>
      <c r="I390" s="6">
        <v>0</v>
      </c>
      <c r="J390" s="48">
        <v>0.705</v>
      </c>
      <c r="K390" s="48">
        <v>38.169</v>
      </c>
      <c r="L390" s="48">
        <v>0.65</v>
      </c>
      <c r="M390" s="48">
        <v>2.269</v>
      </c>
      <c r="N390" s="73">
        <v>0.036</v>
      </c>
      <c r="O390" s="48">
        <v>5.443</v>
      </c>
      <c r="P390" s="48">
        <v>21.399</v>
      </c>
      <c r="Q390" s="48">
        <v>0.374</v>
      </c>
      <c r="R390" s="48">
        <v>0.134</v>
      </c>
      <c r="S390" s="48">
        <v>0.03</v>
      </c>
      <c r="T390" s="48">
        <v>-0.012</v>
      </c>
      <c r="U390" s="48">
        <v>-0.033</v>
      </c>
      <c r="V390" s="48">
        <v>0.059</v>
      </c>
      <c r="W390" s="48">
        <v>31.653</v>
      </c>
      <c r="X390" s="48">
        <v>100.877</v>
      </c>
    </row>
    <row r="391" spans="1:24" ht="16.5" thickBot="1">
      <c r="A391" s="111" t="s">
        <v>110</v>
      </c>
      <c r="B391" s="27" t="s">
        <v>276</v>
      </c>
      <c r="C391" s="15">
        <v>82</v>
      </c>
      <c r="D391" s="15">
        <v>8</v>
      </c>
      <c r="E391" s="15">
        <v>0</v>
      </c>
      <c r="F391" s="15">
        <v>0</v>
      </c>
      <c r="G391" s="15">
        <v>0</v>
      </c>
      <c r="H391" s="15">
        <v>0</v>
      </c>
      <c r="I391" s="16">
        <v>0</v>
      </c>
      <c r="J391" s="49">
        <v>0.697</v>
      </c>
      <c r="K391" s="49">
        <v>38.208</v>
      </c>
      <c r="L391" s="49">
        <v>0.594</v>
      </c>
      <c r="M391" s="49">
        <v>2.264</v>
      </c>
      <c r="N391" s="74">
        <v>0.048</v>
      </c>
      <c r="O391" s="49">
        <v>5.481</v>
      </c>
      <c r="P391" s="49">
        <v>21.322</v>
      </c>
      <c r="Q391" s="49">
        <v>0.352</v>
      </c>
      <c r="R391" s="49">
        <v>0.136</v>
      </c>
      <c r="S391" s="49">
        <v>0.015</v>
      </c>
      <c r="T391" s="49">
        <v>-0.025</v>
      </c>
      <c r="U391" s="49">
        <v>-0.022</v>
      </c>
      <c r="V391" s="49">
        <v>0.037</v>
      </c>
      <c r="W391" s="49">
        <v>31.313</v>
      </c>
      <c r="X391" s="49">
        <v>100.42</v>
      </c>
    </row>
    <row r="392" spans="1:24" ht="15.75">
      <c r="A392" s="47" t="s">
        <v>2</v>
      </c>
      <c r="B392" s="20"/>
      <c r="C392" s="21"/>
      <c r="D392" s="21"/>
      <c r="E392" s="103" t="s">
        <v>49</v>
      </c>
      <c r="F392" s="21"/>
      <c r="G392" s="21"/>
      <c r="H392" s="21"/>
      <c r="I392" s="47" t="s">
        <v>2</v>
      </c>
      <c r="J392" s="26">
        <f>AVERAGE(J382,J384:J391)</f>
        <v>0.7156666666666667</v>
      </c>
      <c r="K392" s="45">
        <f>AVERAGE(K383:K391)</f>
        <v>38.51944444444444</v>
      </c>
      <c r="L392" s="26">
        <f aca="true" t="shared" si="195" ref="L392:V392">AVERAGE(L382:L391)</f>
        <v>0.6028000000000001</v>
      </c>
      <c r="M392" s="50">
        <f t="shared" si="195"/>
        <v>2.2734999999999994</v>
      </c>
      <c r="N392" s="75">
        <f>AVERAGE(N382,N384:N390)</f>
        <v>0.032</v>
      </c>
      <c r="O392" s="26">
        <f t="shared" si="195"/>
        <v>5.4259</v>
      </c>
      <c r="P392" s="50">
        <f t="shared" si="195"/>
        <v>21.080599999999997</v>
      </c>
      <c r="Q392" s="45">
        <f t="shared" si="195"/>
        <v>0.3632</v>
      </c>
      <c r="R392" s="26">
        <f t="shared" si="195"/>
        <v>0.1497</v>
      </c>
      <c r="S392" s="26">
        <f t="shared" si="195"/>
        <v>0.021299999999999996</v>
      </c>
      <c r="T392" s="50">
        <f t="shared" si="195"/>
        <v>-0.0149</v>
      </c>
      <c r="U392" s="50">
        <f t="shared" si="195"/>
        <v>-0.0034999999999999996</v>
      </c>
      <c r="V392" s="50">
        <f t="shared" si="195"/>
        <v>0.0457</v>
      </c>
      <c r="W392" s="26">
        <f>AVERAGE(W382:W384,W386:W391)</f>
        <v>32.315555555555555</v>
      </c>
      <c r="X392" s="26">
        <f>AVERAGE(X382:X384,X386:X391)</f>
        <v>101.61755555555554</v>
      </c>
    </row>
    <row r="393" spans="1:24" ht="15.75">
      <c r="A393" s="47" t="s">
        <v>3</v>
      </c>
      <c r="B393" s="20"/>
      <c r="C393" s="21"/>
      <c r="D393" s="21"/>
      <c r="E393" s="103" t="s">
        <v>49</v>
      </c>
      <c r="F393" s="21"/>
      <c r="G393" s="21"/>
      <c r="H393" s="21"/>
      <c r="I393" s="47" t="s">
        <v>3</v>
      </c>
      <c r="J393" s="26">
        <f>STDEV(J382,J384:J391)</f>
        <v>0.03181194744117374</v>
      </c>
      <c r="K393" s="45">
        <f>STDEV(K383:K391)</f>
        <v>0.33293134093650406</v>
      </c>
      <c r="L393" s="26">
        <f aca="true" t="shared" si="196" ref="L393:V393">STDEV(L382:L391)</f>
        <v>0.032539890049667425</v>
      </c>
      <c r="M393" s="50">
        <f t="shared" si="196"/>
        <v>0.013476316674489109</v>
      </c>
      <c r="N393" s="75">
        <f>STDEV(N382,N384:N390)</f>
        <v>0.004</v>
      </c>
      <c r="O393" s="26">
        <f t="shared" si="196"/>
        <v>0.060742534978016426</v>
      </c>
      <c r="P393" s="50">
        <f t="shared" si="196"/>
        <v>0.4398174368732751</v>
      </c>
      <c r="Q393" s="45">
        <f t="shared" si="196"/>
        <v>0.012218383235473048</v>
      </c>
      <c r="R393" s="26">
        <f t="shared" si="196"/>
        <v>0.010285372569279583</v>
      </c>
      <c r="S393" s="26">
        <f t="shared" si="196"/>
        <v>0.007888810641239497</v>
      </c>
      <c r="T393" s="50">
        <f t="shared" si="196"/>
        <v>0.028203427687664723</v>
      </c>
      <c r="U393" s="50">
        <f t="shared" si="196"/>
        <v>0.03261986443190032</v>
      </c>
      <c r="V393" s="50">
        <f t="shared" si="196"/>
        <v>0.01613174923352499</v>
      </c>
      <c r="W393" s="26">
        <f>STDEV(W382:W384,W386:W391)</f>
        <v>0.6286945027418147</v>
      </c>
      <c r="X393" s="26">
        <f>STDEV(X382:X384,X386:X391)</f>
        <v>0.7564939046534205</v>
      </c>
    </row>
    <row r="394" spans="1:24" ht="15.75">
      <c r="A394" s="47" t="s">
        <v>4</v>
      </c>
      <c r="B394" s="20"/>
      <c r="C394" s="21"/>
      <c r="D394" s="21"/>
      <c r="E394" s="103" t="s">
        <v>49</v>
      </c>
      <c r="F394" s="21"/>
      <c r="G394" s="21"/>
      <c r="H394" s="21"/>
      <c r="I394" s="47" t="s">
        <v>4</v>
      </c>
      <c r="J394" s="26">
        <f aca="true" t="shared" si="197" ref="J394:X394">J393*2</f>
        <v>0.06362389488234747</v>
      </c>
      <c r="K394" s="45">
        <f t="shared" si="197"/>
        <v>0.6658626818730081</v>
      </c>
      <c r="L394" s="26">
        <f t="shared" si="197"/>
        <v>0.06507978009933485</v>
      </c>
      <c r="M394" s="50">
        <f t="shared" si="197"/>
        <v>0.026952633348978218</v>
      </c>
      <c r="N394" s="75">
        <f t="shared" si="197"/>
        <v>0.008</v>
      </c>
      <c r="O394" s="26">
        <f t="shared" si="197"/>
        <v>0.12148506995603285</v>
      </c>
      <c r="P394" s="50">
        <f t="shared" si="197"/>
        <v>0.8796348737465502</v>
      </c>
      <c r="Q394" s="45">
        <f t="shared" si="197"/>
        <v>0.024436766470946097</v>
      </c>
      <c r="R394" s="26">
        <f t="shared" si="197"/>
        <v>0.020570745138559166</v>
      </c>
      <c r="S394" s="26">
        <f t="shared" si="197"/>
        <v>0.015777621282478994</v>
      </c>
      <c r="T394" s="50">
        <f t="shared" si="197"/>
        <v>0.05640685537532945</v>
      </c>
      <c r="U394" s="50">
        <f t="shared" si="197"/>
        <v>0.06523972886380064</v>
      </c>
      <c r="V394" s="50">
        <f t="shared" si="197"/>
        <v>0.03226349846704998</v>
      </c>
      <c r="W394" s="26">
        <f t="shared" si="197"/>
        <v>1.2573890054836294</v>
      </c>
      <c r="X394" s="26">
        <f t="shared" si="197"/>
        <v>1.512987809306841</v>
      </c>
    </row>
    <row r="395" spans="1:24" ht="15.75">
      <c r="A395" s="56" t="s">
        <v>5</v>
      </c>
      <c r="B395" s="20"/>
      <c r="C395" s="21"/>
      <c r="D395" s="21"/>
      <c r="E395" s="103" t="s">
        <v>49</v>
      </c>
      <c r="F395" s="93"/>
      <c r="G395" s="93"/>
      <c r="H395" s="93"/>
      <c r="I395" s="56" t="s">
        <v>5</v>
      </c>
      <c r="J395" s="55">
        <f>MAX(J382,J384:J391)</f>
        <v>0.768</v>
      </c>
      <c r="K395" s="55">
        <f>MAX(K383:K391)</f>
        <v>39.142</v>
      </c>
      <c r="L395" s="55">
        <f aca="true" t="shared" si="198" ref="L395:V395">MAX(L382:L391)</f>
        <v>0.65</v>
      </c>
      <c r="M395" s="55">
        <f t="shared" si="198"/>
        <v>2.293</v>
      </c>
      <c r="N395" s="72">
        <f>MAX(N382,N384:N390)</f>
        <v>0.039</v>
      </c>
      <c r="O395" s="55">
        <f t="shared" si="198"/>
        <v>5.532</v>
      </c>
      <c r="P395" s="55">
        <f t="shared" si="198"/>
        <v>21.466</v>
      </c>
      <c r="Q395" s="55">
        <f t="shared" si="198"/>
        <v>0.382</v>
      </c>
      <c r="R395" s="55">
        <f t="shared" si="198"/>
        <v>0.163</v>
      </c>
      <c r="S395" s="55">
        <f t="shared" si="198"/>
        <v>0.032</v>
      </c>
      <c r="T395" s="55">
        <f t="shared" si="198"/>
        <v>0.039</v>
      </c>
      <c r="U395" s="55">
        <f t="shared" si="198"/>
        <v>0.04</v>
      </c>
      <c r="V395" s="55">
        <f t="shared" si="198"/>
        <v>0.073</v>
      </c>
      <c r="W395" s="55">
        <f>MAX(W382:W384,W386:W391)</f>
        <v>33.178</v>
      </c>
      <c r="X395" s="55">
        <f>MAX(X382:X384,X386:X391)</f>
        <v>102.584</v>
      </c>
    </row>
    <row r="396" spans="1:24" ht="15.75">
      <c r="A396" s="56" t="s">
        <v>6</v>
      </c>
      <c r="B396" s="20"/>
      <c r="C396" s="21"/>
      <c r="D396" s="21"/>
      <c r="E396" s="103" t="s">
        <v>49</v>
      </c>
      <c r="F396" s="93"/>
      <c r="G396" s="93"/>
      <c r="H396" s="93"/>
      <c r="I396" s="56" t="s">
        <v>6</v>
      </c>
      <c r="J396" s="55">
        <f aca="true" t="shared" si="199" ref="J396:X396">J392+J394</f>
        <v>0.7792905615490141</v>
      </c>
      <c r="K396" s="55">
        <f t="shared" si="199"/>
        <v>39.18530712631745</v>
      </c>
      <c r="L396" s="55">
        <f t="shared" si="199"/>
        <v>0.667879780099335</v>
      </c>
      <c r="M396" s="55">
        <f t="shared" si="199"/>
        <v>2.3004526333489776</v>
      </c>
      <c r="N396" s="72">
        <f t="shared" si="199"/>
        <v>0.04</v>
      </c>
      <c r="O396" s="55">
        <f t="shared" si="199"/>
        <v>5.547385069956033</v>
      </c>
      <c r="P396" s="55">
        <f t="shared" si="199"/>
        <v>21.960234873746547</v>
      </c>
      <c r="Q396" s="55">
        <f t="shared" si="199"/>
        <v>0.38763676647094614</v>
      </c>
      <c r="R396" s="55">
        <f t="shared" si="199"/>
        <v>0.17027074513855917</v>
      </c>
      <c r="S396" s="55">
        <f t="shared" si="199"/>
        <v>0.03707762128247899</v>
      </c>
      <c r="T396" s="55">
        <f t="shared" si="199"/>
        <v>0.04150685537532944</v>
      </c>
      <c r="U396" s="55">
        <f t="shared" si="199"/>
        <v>0.061739728863800636</v>
      </c>
      <c r="V396" s="55">
        <f t="shared" si="199"/>
        <v>0.07796349846704997</v>
      </c>
      <c r="W396" s="55">
        <f t="shared" si="199"/>
        <v>33.572944561039186</v>
      </c>
      <c r="X396" s="55">
        <f t="shared" si="199"/>
        <v>103.13054336486238</v>
      </c>
    </row>
    <row r="397" spans="1:24" ht="15.75">
      <c r="A397" s="70" t="s">
        <v>43</v>
      </c>
      <c r="B397" s="20"/>
      <c r="C397" s="21"/>
      <c r="D397" s="21"/>
      <c r="E397" s="103" t="s">
        <v>49</v>
      </c>
      <c r="F397" s="93"/>
      <c r="G397" s="93"/>
      <c r="H397" s="93"/>
      <c r="I397" s="56" t="s">
        <v>43</v>
      </c>
      <c r="J397" s="55">
        <f aca="true" t="shared" si="200" ref="J397:X397">J396-J395</f>
        <v>0.011290561549014089</v>
      </c>
      <c r="K397" s="55">
        <f t="shared" si="200"/>
        <v>0.043307126317444045</v>
      </c>
      <c r="L397" s="55">
        <f t="shared" si="200"/>
        <v>0.017879780099334996</v>
      </c>
      <c r="M397" s="55">
        <f t="shared" si="200"/>
        <v>0.0074526333489775</v>
      </c>
      <c r="N397" s="72">
        <f t="shared" si="200"/>
        <v>0.0010000000000000009</v>
      </c>
      <c r="O397" s="55">
        <f t="shared" si="200"/>
        <v>0.01538506995603317</v>
      </c>
      <c r="P397" s="55">
        <f t="shared" si="200"/>
        <v>0.49423487374654584</v>
      </c>
      <c r="Q397" s="55">
        <f t="shared" si="200"/>
        <v>0.005636766470946131</v>
      </c>
      <c r="R397" s="55">
        <f t="shared" si="200"/>
        <v>0.007270745138559159</v>
      </c>
      <c r="S397" s="55">
        <f t="shared" si="200"/>
        <v>0.005077621282478989</v>
      </c>
      <c r="T397" s="55">
        <f t="shared" si="200"/>
        <v>0.0025068553753294434</v>
      </c>
      <c r="U397" s="55">
        <f t="shared" si="200"/>
        <v>0.021739728863800635</v>
      </c>
      <c r="V397" s="55">
        <f t="shared" si="200"/>
        <v>0.004963498467049979</v>
      </c>
      <c r="W397" s="55">
        <f t="shared" si="200"/>
        <v>0.39494456103918907</v>
      </c>
      <c r="X397" s="55">
        <f t="shared" si="200"/>
        <v>0.546543364862373</v>
      </c>
    </row>
    <row r="398" spans="1:24" ht="15.75">
      <c r="A398" s="53" t="s">
        <v>89</v>
      </c>
      <c r="B398" s="20"/>
      <c r="C398" s="21"/>
      <c r="D398" s="21"/>
      <c r="E398" s="103" t="s">
        <v>49</v>
      </c>
      <c r="F398" s="94"/>
      <c r="G398" s="94"/>
      <c r="H398" s="94"/>
      <c r="I398" s="53" t="s">
        <v>89</v>
      </c>
      <c r="J398" s="50">
        <f aca="true" t="shared" si="201" ref="J398:X398">MIN(J382:J391)</f>
        <v>0.667</v>
      </c>
      <c r="K398" s="50">
        <f t="shared" si="201"/>
        <v>38.119</v>
      </c>
      <c r="L398" s="50">
        <f t="shared" si="201"/>
        <v>0.552</v>
      </c>
      <c r="M398" s="50">
        <f t="shared" si="201"/>
        <v>2.251</v>
      </c>
      <c r="N398" s="76">
        <f>MIN(N382,N384:N390)</f>
        <v>0.027</v>
      </c>
      <c r="O398" s="50">
        <f t="shared" si="201"/>
        <v>5.33</v>
      </c>
      <c r="P398" s="50">
        <f t="shared" si="201"/>
        <v>20.222</v>
      </c>
      <c r="Q398" s="50">
        <f t="shared" si="201"/>
        <v>0.339</v>
      </c>
      <c r="R398" s="50">
        <f t="shared" si="201"/>
        <v>0.134</v>
      </c>
      <c r="S398" s="50">
        <f t="shared" si="201"/>
        <v>0.009</v>
      </c>
      <c r="T398" s="50">
        <f t="shared" si="201"/>
        <v>-0.061</v>
      </c>
      <c r="U398" s="50">
        <f t="shared" si="201"/>
        <v>-0.049</v>
      </c>
      <c r="V398" s="50">
        <f t="shared" si="201"/>
        <v>0.015</v>
      </c>
      <c r="W398" s="50">
        <f t="shared" si="201"/>
        <v>31.313</v>
      </c>
      <c r="X398" s="50">
        <f t="shared" si="201"/>
        <v>100.42</v>
      </c>
    </row>
    <row r="399" spans="1:24" ht="15.75">
      <c r="A399" s="53" t="s">
        <v>7</v>
      </c>
      <c r="B399" s="20"/>
      <c r="C399" s="21"/>
      <c r="D399" s="21"/>
      <c r="E399" s="103" t="s">
        <v>49</v>
      </c>
      <c r="F399" s="94"/>
      <c r="G399" s="94"/>
      <c r="H399" s="94"/>
      <c r="I399" s="53" t="s">
        <v>7</v>
      </c>
      <c r="J399" s="50">
        <f aca="true" t="shared" si="202" ref="J399:X399">J392-J394</f>
        <v>0.6520427717843192</v>
      </c>
      <c r="K399" s="50">
        <f t="shared" si="202"/>
        <v>37.85358176257143</v>
      </c>
      <c r="L399" s="50">
        <f t="shared" si="202"/>
        <v>0.5377202199006652</v>
      </c>
      <c r="M399" s="50">
        <f t="shared" si="202"/>
        <v>2.246547366651021</v>
      </c>
      <c r="N399" s="76">
        <f t="shared" si="202"/>
        <v>0.024</v>
      </c>
      <c r="O399" s="50">
        <f t="shared" si="202"/>
        <v>5.304414930043968</v>
      </c>
      <c r="P399" s="50">
        <f t="shared" si="202"/>
        <v>20.200965126253447</v>
      </c>
      <c r="Q399" s="50">
        <f t="shared" si="202"/>
        <v>0.3387632335290539</v>
      </c>
      <c r="R399" s="50">
        <f t="shared" si="202"/>
        <v>0.12912925486144083</v>
      </c>
      <c r="S399" s="50">
        <f t="shared" si="202"/>
        <v>0.005522378717521002</v>
      </c>
      <c r="T399" s="50">
        <f t="shared" si="202"/>
        <v>-0.07130685537532945</v>
      </c>
      <c r="U399" s="50">
        <f t="shared" si="202"/>
        <v>-0.06873972886380064</v>
      </c>
      <c r="V399" s="50">
        <f t="shared" si="202"/>
        <v>0.013436501532950021</v>
      </c>
      <c r="W399" s="50">
        <f t="shared" si="202"/>
        <v>31.058166550071924</v>
      </c>
      <c r="X399" s="50">
        <f t="shared" si="202"/>
        <v>100.1045677462487</v>
      </c>
    </row>
    <row r="400" spans="1:24" ht="15.75">
      <c r="A400" s="71" t="s">
        <v>43</v>
      </c>
      <c r="B400" s="20"/>
      <c r="C400" s="21"/>
      <c r="D400" s="21"/>
      <c r="E400" s="103" t="s">
        <v>49</v>
      </c>
      <c r="F400" s="94"/>
      <c r="G400" s="94"/>
      <c r="H400" s="94"/>
      <c r="I400" s="53" t="s">
        <v>43</v>
      </c>
      <c r="J400" s="50">
        <f aca="true" t="shared" si="203" ref="J400:X400">J398-J399</f>
        <v>0.014957228215680796</v>
      </c>
      <c r="K400" s="50">
        <f t="shared" si="203"/>
        <v>0.2654182374285696</v>
      </c>
      <c r="L400" s="50">
        <f t="shared" si="203"/>
        <v>0.014279780099334838</v>
      </c>
      <c r="M400" s="50">
        <f t="shared" si="203"/>
        <v>0.004452633348978718</v>
      </c>
      <c r="N400" s="76">
        <f t="shared" si="203"/>
        <v>0.002999999999999999</v>
      </c>
      <c r="O400" s="50">
        <f t="shared" si="203"/>
        <v>0.02558506995603249</v>
      </c>
      <c r="P400" s="50">
        <f t="shared" si="203"/>
        <v>0.02103487374655444</v>
      </c>
      <c r="Q400" s="50">
        <f t="shared" si="203"/>
        <v>0.0002367664709461148</v>
      </c>
      <c r="R400" s="50">
        <f t="shared" si="203"/>
        <v>0.004870745138559174</v>
      </c>
      <c r="S400" s="50">
        <f t="shared" si="203"/>
        <v>0.003477621282478997</v>
      </c>
      <c r="T400" s="50">
        <f t="shared" si="203"/>
        <v>0.010306855375329452</v>
      </c>
      <c r="U400" s="50">
        <f t="shared" si="203"/>
        <v>0.01973972886380064</v>
      </c>
      <c r="V400" s="50">
        <f t="shared" si="203"/>
        <v>0.0015634984670499785</v>
      </c>
      <c r="W400" s="50">
        <f t="shared" si="203"/>
        <v>0.2548334499280749</v>
      </c>
      <c r="X400" s="50">
        <f t="shared" si="203"/>
        <v>0.3154322537512968</v>
      </c>
    </row>
    <row r="401" spans="1:24" ht="15.75">
      <c r="A401" s="20"/>
      <c r="B401" s="20"/>
      <c r="C401" s="21"/>
      <c r="D401" s="21"/>
      <c r="E401" s="21"/>
      <c r="F401" s="21"/>
      <c r="G401" s="21"/>
      <c r="H401" s="21"/>
      <c r="I401" s="22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1:24" ht="15.75">
      <c r="A402" s="110" t="s">
        <v>107</v>
      </c>
      <c r="B402" s="9" t="s">
        <v>277</v>
      </c>
      <c r="C402" s="5">
        <v>114</v>
      </c>
      <c r="D402" s="5">
        <v>8</v>
      </c>
      <c r="E402" s="5">
        <v>0</v>
      </c>
      <c r="F402" s="5">
        <v>0</v>
      </c>
      <c r="G402" s="5">
        <v>0</v>
      </c>
      <c r="H402" s="5">
        <v>0</v>
      </c>
      <c r="I402" s="6">
        <v>0</v>
      </c>
      <c r="J402" s="68">
        <v>0.551</v>
      </c>
      <c r="K402" s="48">
        <v>28.895</v>
      </c>
      <c r="L402" s="68">
        <v>0.794</v>
      </c>
      <c r="M402" s="48">
        <v>3.474</v>
      </c>
      <c r="N402" s="48">
        <v>0.026</v>
      </c>
      <c r="O402" s="48">
        <v>5.92</v>
      </c>
      <c r="P402" s="48">
        <v>28.944</v>
      </c>
      <c r="Q402" s="48">
        <v>0.212</v>
      </c>
      <c r="R402" s="48">
        <v>0.107</v>
      </c>
      <c r="S402" s="84">
        <v>0.005</v>
      </c>
      <c r="T402" s="48">
        <v>0.004</v>
      </c>
      <c r="U402" s="48">
        <v>-0.035</v>
      </c>
      <c r="V402" s="48">
        <v>0.06</v>
      </c>
      <c r="W402" s="48">
        <v>34.345</v>
      </c>
      <c r="X402" s="48">
        <v>103.301</v>
      </c>
    </row>
    <row r="403" spans="1:24" ht="15.75">
      <c r="A403" s="110" t="s">
        <v>107</v>
      </c>
      <c r="B403" s="9" t="s">
        <v>278</v>
      </c>
      <c r="C403" s="5">
        <v>114</v>
      </c>
      <c r="D403" s="5">
        <v>8</v>
      </c>
      <c r="E403" s="5">
        <v>0</v>
      </c>
      <c r="F403" s="5">
        <v>0</v>
      </c>
      <c r="G403" s="5">
        <v>0</v>
      </c>
      <c r="H403" s="5">
        <v>0</v>
      </c>
      <c r="I403" s="6">
        <v>0</v>
      </c>
      <c r="J403" s="68">
        <v>0.492</v>
      </c>
      <c r="K403" s="48">
        <v>29.044</v>
      </c>
      <c r="L403" s="48">
        <v>0.729</v>
      </c>
      <c r="M403" s="48">
        <v>3.511</v>
      </c>
      <c r="N403" s="48">
        <v>0.027</v>
      </c>
      <c r="O403" s="48">
        <v>6.061</v>
      </c>
      <c r="P403" s="48">
        <v>28.56</v>
      </c>
      <c r="Q403" s="68">
        <v>0.247</v>
      </c>
      <c r="R403" s="48">
        <v>0.108</v>
      </c>
      <c r="S403" s="85">
        <v>0.006</v>
      </c>
      <c r="T403" s="48">
        <v>-0.007</v>
      </c>
      <c r="U403" s="48">
        <v>-0.056</v>
      </c>
      <c r="V403" s="48">
        <v>0.054</v>
      </c>
      <c r="W403" s="48">
        <v>34.229</v>
      </c>
      <c r="X403" s="48">
        <v>103.005</v>
      </c>
    </row>
    <row r="404" spans="1:24" ht="15.75">
      <c r="A404" s="110" t="s">
        <v>107</v>
      </c>
      <c r="B404" s="9" t="s">
        <v>279</v>
      </c>
      <c r="C404" s="5">
        <v>114</v>
      </c>
      <c r="D404" s="5">
        <v>8</v>
      </c>
      <c r="E404" s="5">
        <v>0</v>
      </c>
      <c r="F404" s="5">
        <v>0</v>
      </c>
      <c r="G404" s="5">
        <v>0</v>
      </c>
      <c r="H404" s="5">
        <v>0</v>
      </c>
      <c r="I404" s="6">
        <v>0</v>
      </c>
      <c r="J404" s="48">
        <v>0.388</v>
      </c>
      <c r="K404" s="48">
        <v>29.737</v>
      </c>
      <c r="L404" s="48">
        <v>0.75</v>
      </c>
      <c r="M404" s="48">
        <v>3.527</v>
      </c>
      <c r="N404" s="48">
        <v>0.027</v>
      </c>
      <c r="O404" s="48">
        <v>6.256</v>
      </c>
      <c r="P404" s="48">
        <v>27.925</v>
      </c>
      <c r="Q404" s="48">
        <v>0.224</v>
      </c>
      <c r="R404" s="48">
        <v>0.105</v>
      </c>
      <c r="S404" s="84">
        <v>0.01</v>
      </c>
      <c r="T404" s="48">
        <v>0.003</v>
      </c>
      <c r="U404" s="48">
        <v>-0.041</v>
      </c>
      <c r="V404" s="48">
        <v>0.066</v>
      </c>
      <c r="W404" s="48">
        <v>34.083</v>
      </c>
      <c r="X404" s="48">
        <v>103.062</v>
      </c>
    </row>
    <row r="405" spans="1:24" ht="15.75">
      <c r="A405" s="110" t="s">
        <v>107</v>
      </c>
      <c r="B405" s="9" t="s">
        <v>280</v>
      </c>
      <c r="C405" s="5">
        <v>114</v>
      </c>
      <c r="D405" s="5">
        <v>8</v>
      </c>
      <c r="E405" s="5">
        <v>0</v>
      </c>
      <c r="F405" s="5">
        <v>0</v>
      </c>
      <c r="G405" s="5">
        <v>0</v>
      </c>
      <c r="H405" s="5">
        <v>0</v>
      </c>
      <c r="I405" s="6">
        <v>0</v>
      </c>
      <c r="J405" s="48">
        <v>0.401</v>
      </c>
      <c r="K405" s="48">
        <v>30.161</v>
      </c>
      <c r="L405" s="48">
        <v>0.716</v>
      </c>
      <c r="M405" s="48">
        <v>3.484</v>
      </c>
      <c r="N405" s="68">
        <v>0.039</v>
      </c>
      <c r="O405" s="48">
        <v>6.179</v>
      </c>
      <c r="P405" s="48">
        <v>27.987</v>
      </c>
      <c r="Q405" s="48">
        <v>0.217</v>
      </c>
      <c r="R405" s="48">
        <v>0.114</v>
      </c>
      <c r="S405" s="85">
        <v>-0.006</v>
      </c>
      <c r="T405" s="48">
        <v>-0.006</v>
      </c>
      <c r="U405" s="48">
        <v>0.016</v>
      </c>
      <c r="V405" s="48">
        <v>0.067</v>
      </c>
      <c r="W405" s="48">
        <v>36.971</v>
      </c>
      <c r="X405" s="48">
        <v>106.339</v>
      </c>
    </row>
    <row r="406" spans="1:24" ht="15.75">
      <c r="A406" s="110" t="s">
        <v>107</v>
      </c>
      <c r="B406" s="9" t="s">
        <v>281</v>
      </c>
      <c r="C406" s="5">
        <v>114</v>
      </c>
      <c r="D406" s="5">
        <v>8</v>
      </c>
      <c r="E406" s="5">
        <v>0</v>
      </c>
      <c r="F406" s="5">
        <v>0</v>
      </c>
      <c r="G406" s="5">
        <v>0</v>
      </c>
      <c r="H406" s="5">
        <v>0</v>
      </c>
      <c r="I406" s="6">
        <v>0</v>
      </c>
      <c r="J406" s="48">
        <v>0.332</v>
      </c>
      <c r="K406" s="48">
        <v>29.415</v>
      </c>
      <c r="L406" s="48">
        <v>0.733</v>
      </c>
      <c r="M406" s="48">
        <v>3.571</v>
      </c>
      <c r="N406" s="48">
        <v>0.027</v>
      </c>
      <c r="O406" s="48">
        <v>6.26</v>
      </c>
      <c r="P406" s="48">
        <v>28.566</v>
      </c>
      <c r="Q406" s="48">
        <v>0.198</v>
      </c>
      <c r="R406" s="48">
        <v>0.112</v>
      </c>
      <c r="S406" s="84">
        <v>0.004</v>
      </c>
      <c r="T406" s="48">
        <v>-0.01</v>
      </c>
      <c r="U406" s="48">
        <v>-0.022</v>
      </c>
      <c r="V406" s="48">
        <v>0.061</v>
      </c>
      <c r="W406" s="48">
        <v>33.301</v>
      </c>
      <c r="X406" s="48">
        <v>102.547</v>
      </c>
    </row>
    <row r="407" spans="1:24" ht="15.75">
      <c r="A407" s="110" t="s">
        <v>107</v>
      </c>
      <c r="B407" s="9" t="s">
        <v>282</v>
      </c>
      <c r="C407" s="5">
        <v>114</v>
      </c>
      <c r="D407" s="5">
        <v>8</v>
      </c>
      <c r="E407" s="5">
        <v>0</v>
      </c>
      <c r="F407" s="5">
        <v>0</v>
      </c>
      <c r="G407" s="5">
        <v>0</v>
      </c>
      <c r="H407" s="5">
        <v>0</v>
      </c>
      <c r="I407" s="6">
        <v>0</v>
      </c>
      <c r="J407" s="48">
        <v>0.332</v>
      </c>
      <c r="K407" s="48">
        <v>29.198</v>
      </c>
      <c r="L407" s="48">
        <v>0.744</v>
      </c>
      <c r="M407" s="48">
        <v>3.58</v>
      </c>
      <c r="N407" s="48">
        <v>0.025</v>
      </c>
      <c r="O407" s="48">
        <v>6.342</v>
      </c>
      <c r="P407" s="48">
        <v>28.056</v>
      </c>
      <c r="Q407" s="48">
        <v>0.202</v>
      </c>
      <c r="R407" s="48">
        <v>0.084</v>
      </c>
      <c r="S407" s="84">
        <v>0.004</v>
      </c>
      <c r="T407" s="48">
        <v>0.033</v>
      </c>
      <c r="U407" s="48">
        <v>-0.004</v>
      </c>
      <c r="V407" s="48">
        <v>0.06</v>
      </c>
      <c r="W407" s="48">
        <v>32.757</v>
      </c>
      <c r="X407" s="48">
        <v>101.414</v>
      </c>
    </row>
    <row r="408" spans="1:24" ht="15.75">
      <c r="A408" s="110" t="s">
        <v>107</v>
      </c>
      <c r="B408" s="9" t="s">
        <v>283</v>
      </c>
      <c r="C408" s="5">
        <v>114</v>
      </c>
      <c r="D408" s="5">
        <v>8</v>
      </c>
      <c r="E408" s="5">
        <v>0</v>
      </c>
      <c r="F408" s="5">
        <v>0</v>
      </c>
      <c r="G408" s="5">
        <v>0</v>
      </c>
      <c r="H408" s="5">
        <v>0</v>
      </c>
      <c r="I408" s="6">
        <v>0</v>
      </c>
      <c r="J408" s="48">
        <v>0.325</v>
      </c>
      <c r="K408" s="48">
        <v>29.571</v>
      </c>
      <c r="L408" s="48">
        <v>0.754</v>
      </c>
      <c r="M408" s="48">
        <v>3.498</v>
      </c>
      <c r="N408" s="48">
        <v>0.027</v>
      </c>
      <c r="O408" s="48">
        <v>6.24</v>
      </c>
      <c r="P408" s="48">
        <v>28.015</v>
      </c>
      <c r="Q408" s="48">
        <v>0.21</v>
      </c>
      <c r="R408" s="48">
        <v>0.099</v>
      </c>
      <c r="S408" s="84">
        <v>0.009</v>
      </c>
      <c r="T408" s="48">
        <v>-0.013</v>
      </c>
      <c r="U408" s="48">
        <v>0.019</v>
      </c>
      <c r="V408" s="48">
        <v>0.073</v>
      </c>
      <c r="W408" s="48">
        <v>36.662</v>
      </c>
      <c r="X408" s="48">
        <v>105.486</v>
      </c>
    </row>
    <row r="409" spans="1:24" ht="15.75">
      <c r="A409" s="110" t="s">
        <v>107</v>
      </c>
      <c r="B409" s="9" t="s">
        <v>284</v>
      </c>
      <c r="C409" s="5">
        <v>114</v>
      </c>
      <c r="D409" s="5">
        <v>8</v>
      </c>
      <c r="E409" s="5">
        <v>0</v>
      </c>
      <c r="F409" s="5">
        <v>0</v>
      </c>
      <c r="G409" s="5">
        <v>0</v>
      </c>
      <c r="H409" s="5">
        <v>0</v>
      </c>
      <c r="I409" s="6">
        <v>0</v>
      </c>
      <c r="J409" s="48">
        <v>0.357</v>
      </c>
      <c r="K409" s="48">
        <v>29.301</v>
      </c>
      <c r="L409" s="48">
        <v>0.739</v>
      </c>
      <c r="M409" s="48">
        <v>3.542</v>
      </c>
      <c r="N409" s="48">
        <v>0.026</v>
      </c>
      <c r="O409" s="48">
        <v>6.472</v>
      </c>
      <c r="P409" s="48">
        <v>27.57</v>
      </c>
      <c r="Q409" s="48">
        <v>0.224</v>
      </c>
      <c r="R409" s="48">
        <v>0.135</v>
      </c>
      <c r="S409" s="84">
        <v>0.005</v>
      </c>
      <c r="T409" s="48">
        <v>-0.03</v>
      </c>
      <c r="U409" s="48">
        <v>-0.025</v>
      </c>
      <c r="V409" s="48">
        <v>0.067</v>
      </c>
      <c r="W409" s="48">
        <v>33.192</v>
      </c>
      <c r="X409" s="48">
        <v>101.574</v>
      </c>
    </row>
    <row r="410" spans="1:24" ht="15.75">
      <c r="A410" s="110" t="s">
        <v>107</v>
      </c>
      <c r="B410" s="9" t="s">
        <v>285</v>
      </c>
      <c r="C410" s="5">
        <v>114</v>
      </c>
      <c r="D410" s="5">
        <v>8</v>
      </c>
      <c r="E410" s="5">
        <v>0</v>
      </c>
      <c r="F410" s="5">
        <v>0</v>
      </c>
      <c r="G410" s="5">
        <v>0</v>
      </c>
      <c r="H410" s="5">
        <v>0</v>
      </c>
      <c r="I410" s="6">
        <v>0</v>
      </c>
      <c r="J410" s="48">
        <v>0.367</v>
      </c>
      <c r="K410" s="48">
        <v>29.511</v>
      </c>
      <c r="L410" s="48">
        <v>0.736</v>
      </c>
      <c r="M410" s="48">
        <v>3.539</v>
      </c>
      <c r="N410" s="48">
        <v>0.026</v>
      </c>
      <c r="O410" s="48">
        <v>6.581</v>
      </c>
      <c r="P410" s="48">
        <v>26.943</v>
      </c>
      <c r="Q410" s="48">
        <v>0.187</v>
      </c>
      <c r="R410" s="48">
        <v>0.115</v>
      </c>
      <c r="S410" s="84">
        <v>0.014</v>
      </c>
      <c r="T410" s="48">
        <v>0.006</v>
      </c>
      <c r="U410" s="48">
        <v>-0.076</v>
      </c>
      <c r="V410" s="48">
        <v>0.067</v>
      </c>
      <c r="W410" s="48">
        <v>33.371</v>
      </c>
      <c r="X410" s="48">
        <v>101.389</v>
      </c>
    </row>
    <row r="411" spans="1:24" ht="16.5" thickBot="1">
      <c r="A411" s="111" t="s">
        <v>107</v>
      </c>
      <c r="B411" s="27" t="s">
        <v>286</v>
      </c>
      <c r="C411" s="15">
        <v>114</v>
      </c>
      <c r="D411" s="15">
        <v>8</v>
      </c>
      <c r="E411" s="15">
        <v>0</v>
      </c>
      <c r="F411" s="15">
        <v>0</v>
      </c>
      <c r="G411" s="15">
        <v>0</v>
      </c>
      <c r="H411" s="15">
        <v>0</v>
      </c>
      <c r="I411" s="16">
        <v>0</v>
      </c>
      <c r="J411" s="49">
        <v>0.359</v>
      </c>
      <c r="K411" s="49">
        <v>29.571</v>
      </c>
      <c r="L411" s="49">
        <v>0.758</v>
      </c>
      <c r="M411" s="49">
        <v>3.619</v>
      </c>
      <c r="N411" s="69">
        <v>0.035</v>
      </c>
      <c r="O411" s="49">
        <v>6.565</v>
      </c>
      <c r="P411" s="49">
        <v>27.163</v>
      </c>
      <c r="Q411" s="49">
        <v>0.2</v>
      </c>
      <c r="R411" s="49">
        <v>0.141</v>
      </c>
      <c r="S411" s="86">
        <v>0.015</v>
      </c>
      <c r="T411" s="49">
        <v>0.043</v>
      </c>
      <c r="U411" s="49">
        <v>-0.01</v>
      </c>
      <c r="V411" s="49">
        <v>0.058</v>
      </c>
      <c r="W411" s="49">
        <v>34.337</v>
      </c>
      <c r="X411" s="49">
        <v>102.856</v>
      </c>
    </row>
    <row r="412" spans="1:24" ht="15.75">
      <c r="A412" s="47" t="s">
        <v>2</v>
      </c>
      <c r="B412" s="20"/>
      <c r="C412" s="21"/>
      <c r="D412" s="21"/>
      <c r="E412" s="103" t="s">
        <v>49</v>
      </c>
      <c r="F412" s="21"/>
      <c r="G412" s="21"/>
      <c r="H412" s="21"/>
      <c r="I412" s="47" t="s">
        <v>2</v>
      </c>
      <c r="J412" s="50">
        <f>AVERAGE(J404:J411)</f>
        <v>0.35762499999999997</v>
      </c>
      <c r="K412" s="50">
        <f aca="true" t="shared" si="204" ref="K412:X412">AVERAGE(K402:K411)</f>
        <v>29.440400000000004</v>
      </c>
      <c r="L412" s="26">
        <f>AVERAGE(L403:L411)</f>
        <v>0.7398888888888888</v>
      </c>
      <c r="M412" s="26">
        <f t="shared" si="204"/>
        <v>3.5345</v>
      </c>
      <c r="N412" s="26">
        <f>AVERAGE(N402:N404,N406:N410)</f>
        <v>0.026375</v>
      </c>
      <c r="O412" s="45">
        <f t="shared" si="204"/>
        <v>6.2876</v>
      </c>
      <c r="P412" s="45">
        <f t="shared" si="204"/>
        <v>27.9729</v>
      </c>
      <c r="Q412" s="26">
        <f>AVERAGE(Q402,Q404:Q411)</f>
        <v>0.2082222222222222</v>
      </c>
      <c r="R412" s="26">
        <f t="shared" si="204"/>
        <v>0.11199999999999999</v>
      </c>
      <c r="S412" s="87">
        <f>AVERAGE(S402,S404,S406:S411)</f>
        <v>0.00825</v>
      </c>
      <c r="T412" s="26">
        <f t="shared" si="204"/>
        <v>0.0023</v>
      </c>
      <c r="U412" s="26">
        <f t="shared" si="204"/>
        <v>-0.023400000000000004</v>
      </c>
      <c r="V412" s="26">
        <f t="shared" si="204"/>
        <v>0.0633</v>
      </c>
      <c r="W412" s="26">
        <f t="shared" si="204"/>
        <v>34.324799999999996</v>
      </c>
      <c r="X412" s="26">
        <f t="shared" si="204"/>
        <v>103.09729999999999</v>
      </c>
    </row>
    <row r="413" spans="1:24" ht="15.75">
      <c r="A413" s="47" t="s">
        <v>3</v>
      </c>
      <c r="B413" s="20"/>
      <c r="C413" s="21"/>
      <c r="D413" s="21"/>
      <c r="E413" s="103" t="s">
        <v>49</v>
      </c>
      <c r="F413" s="21"/>
      <c r="G413" s="21"/>
      <c r="H413" s="21"/>
      <c r="I413" s="47" t="s">
        <v>3</v>
      </c>
      <c r="J413" s="50">
        <f>STDEV(J404:J411)</f>
        <v>0.027443123000125184</v>
      </c>
      <c r="K413" s="50">
        <f aca="true" t="shared" si="205" ref="K413:X413">STDEV(K402:K411)</f>
        <v>0.36205622644985863</v>
      </c>
      <c r="L413" s="26">
        <f>STDEV(L403:L411)</f>
        <v>0.013223506006771102</v>
      </c>
      <c r="M413" s="26">
        <f t="shared" si="205"/>
        <v>0.04566849144772697</v>
      </c>
      <c r="N413" s="26">
        <f>STDEV(N402:N404,N406:N410)</f>
        <v>0.0007440238091428446</v>
      </c>
      <c r="O413" s="45">
        <f t="shared" si="205"/>
        <v>0.21142227360847732</v>
      </c>
      <c r="P413" s="45">
        <f t="shared" si="205"/>
        <v>0.6262428442704947</v>
      </c>
      <c r="Q413" s="26">
        <f>STDEV(Q402,Q404:Q411)</f>
        <v>0.012517765153750266</v>
      </c>
      <c r="R413" s="26">
        <f t="shared" si="205"/>
        <v>0.016418147141366468</v>
      </c>
      <c r="S413" s="87">
        <f>STDEV(S402,S404,S406:S411)</f>
        <v>0.004464142854857068</v>
      </c>
      <c r="T413" s="26">
        <f t="shared" si="205"/>
        <v>0.021602726165412034</v>
      </c>
      <c r="U413" s="26">
        <f t="shared" si="205"/>
        <v>0.03015589126153922</v>
      </c>
      <c r="V413" s="26">
        <f t="shared" si="205"/>
        <v>0.005618422079789544</v>
      </c>
      <c r="W413" s="26">
        <f t="shared" si="205"/>
        <v>1.4233065415120907</v>
      </c>
      <c r="X413" s="26">
        <f t="shared" si="205"/>
        <v>1.6566046970301112</v>
      </c>
    </row>
    <row r="414" spans="1:24" ht="15.75">
      <c r="A414" s="47" t="s">
        <v>4</v>
      </c>
      <c r="B414" s="20"/>
      <c r="C414" s="21"/>
      <c r="D414" s="21"/>
      <c r="E414" s="103" t="s">
        <v>49</v>
      </c>
      <c r="F414" s="21"/>
      <c r="G414" s="21"/>
      <c r="H414" s="21"/>
      <c r="I414" s="47" t="s">
        <v>4</v>
      </c>
      <c r="J414" s="50">
        <f aca="true" t="shared" si="206" ref="J414:X414">J413*2</f>
        <v>0.05488624600025037</v>
      </c>
      <c r="K414" s="50">
        <f t="shared" si="206"/>
        <v>0.7241124528997173</v>
      </c>
      <c r="L414" s="26">
        <f t="shared" si="206"/>
        <v>0.026447012013542204</v>
      </c>
      <c r="M414" s="26">
        <f t="shared" si="206"/>
        <v>0.09133698289545394</v>
      </c>
      <c r="N414" s="26">
        <f t="shared" si="206"/>
        <v>0.0014880476182856893</v>
      </c>
      <c r="O414" s="45">
        <f t="shared" si="206"/>
        <v>0.42284454721695464</v>
      </c>
      <c r="P414" s="45">
        <f t="shared" si="206"/>
        <v>1.2524856885409894</v>
      </c>
      <c r="Q414" s="26">
        <f t="shared" si="206"/>
        <v>0.025035530307500532</v>
      </c>
      <c r="R414" s="26">
        <f t="shared" si="206"/>
        <v>0.032836294282732936</v>
      </c>
      <c r="S414" s="87">
        <f t="shared" si="206"/>
        <v>0.008928285709714136</v>
      </c>
      <c r="T414" s="26">
        <f t="shared" si="206"/>
        <v>0.04320545233082407</v>
      </c>
      <c r="U414" s="26">
        <f t="shared" si="206"/>
        <v>0.06031178252307844</v>
      </c>
      <c r="V414" s="26">
        <f t="shared" si="206"/>
        <v>0.011236844159579089</v>
      </c>
      <c r="W414" s="26">
        <f t="shared" si="206"/>
        <v>2.8466130830241814</v>
      </c>
      <c r="X414" s="26">
        <f t="shared" si="206"/>
        <v>3.3132093940602223</v>
      </c>
    </row>
    <row r="415" spans="1:24" ht="15.75">
      <c r="A415" s="56" t="s">
        <v>5</v>
      </c>
      <c r="B415" s="20"/>
      <c r="C415" s="21"/>
      <c r="D415" s="21"/>
      <c r="E415" s="103" t="s">
        <v>49</v>
      </c>
      <c r="F415" s="93"/>
      <c r="G415" s="93"/>
      <c r="H415" s="93"/>
      <c r="I415" s="56" t="s">
        <v>5</v>
      </c>
      <c r="J415" s="55">
        <f>MAX(J404:J411)</f>
        <v>0.401</v>
      </c>
      <c r="K415" s="55">
        <f aca="true" t="shared" si="207" ref="K415:X415">MAX(K402:K411)</f>
        <v>30.161</v>
      </c>
      <c r="L415" s="55">
        <f>MAX(L403:L411)</f>
        <v>0.758</v>
      </c>
      <c r="M415" s="55">
        <f t="shared" si="207"/>
        <v>3.619</v>
      </c>
      <c r="N415" s="55">
        <f>MAX(N402:N404,N406:N410)</f>
        <v>0.027</v>
      </c>
      <c r="O415" s="55">
        <f t="shared" si="207"/>
        <v>6.581</v>
      </c>
      <c r="P415" s="55">
        <f t="shared" si="207"/>
        <v>28.944</v>
      </c>
      <c r="Q415" s="55">
        <f>MAX(Q402,Q404:Q411)</f>
        <v>0.224</v>
      </c>
      <c r="R415" s="55">
        <f t="shared" si="207"/>
        <v>0.141</v>
      </c>
      <c r="S415" s="88">
        <f t="shared" si="207"/>
        <v>0.015</v>
      </c>
      <c r="T415" s="55">
        <f t="shared" si="207"/>
        <v>0.043</v>
      </c>
      <c r="U415" s="55">
        <f t="shared" si="207"/>
        <v>0.019</v>
      </c>
      <c r="V415" s="55">
        <f t="shared" si="207"/>
        <v>0.073</v>
      </c>
      <c r="W415" s="55">
        <f t="shared" si="207"/>
        <v>36.971</v>
      </c>
      <c r="X415" s="55">
        <f t="shared" si="207"/>
        <v>106.339</v>
      </c>
    </row>
    <row r="416" spans="1:24" ht="15.75">
      <c r="A416" s="56" t="s">
        <v>6</v>
      </c>
      <c r="B416" s="20"/>
      <c r="C416" s="21"/>
      <c r="D416" s="21"/>
      <c r="E416" s="103" t="s">
        <v>49</v>
      </c>
      <c r="F416" s="93"/>
      <c r="G416" s="93"/>
      <c r="H416" s="93"/>
      <c r="I416" s="56" t="s">
        <v>6</v>
      </c>
      <c r="J416" s="55">
        <f aca="true" t="shared" si="208" ref="J416:X416">J412+J414</f>
        <v>0.41251124600025035</v>
      </c>
      <c r="K416" s="55">
        <f t="shared" si="208"/>
        <v>30.16451245289972</v>
      </c>
      <c r="L416" s="55">
        <f t="shared" si="208"/>
        <v>0.766335900902431</v>
      </c>
      <c r="M416" s="55">
        <f t="shared" si="208"/>
        <v>3.625836982895454</v>
      </c>
      <c r="N416" s="55">
        <f t="shared" si="208"/>
        <v>0.02786304761828569</v>
      </c>
      <c r="O416" s="55">
        <f t="shared" si="208"/>
        <v>6.710444547216955</v>
      </c>
      <c r="P416" s="55">
        <f t="shared" si="208"/>
        <v>29.22538568854099</v>
      </c>
      <c r="Q416" s="55">
        <f t="shared" si="208"/>
        <v>0.23325775252972272</v>
      </c>
      <c r="R416" s="55">
        <f t="shared" si="208"/>
        <v>0.14483629428273292</v>
      </c>
      <c r="S416" s="88">
        <f t="shared" si="208"/>
        <v>0.017178285709714136</v>
      </c>
      <c r="T416" s="55">
        <f t="shared" si="208"/>
        <v>0.045505452330824064</v>
      </c>
      <c r="U416" s="55">
        <f t="shared" si="208"/>
        <v>0.03691178252307844</v>
      </c>
      <c r="V416" s="55">
        <f t="shared" si="208"/>
        <v>0.07453684415957909</v>
      </c>
      <c r="W416" s="55">
        <f t="shared" si="208"/>
        <v>37.17141308302418</v>
      </c>
      <c r="X416" s="55">
        <f t="shared" si="208"/>
        <v>106.41050939406021</v>
      </c>
    </row>
    <row r="417" spans="1:24" ht="15.75">
      <c r="A417" s="70" t="s">
        <v>43</v>
      </c>
      <c r="B417" s="20"/>
      <c r="C417" s="21"/>
      <c r="D417" s="21"/>
      <c r="E417" s="103" t="s">
        <v>49</v>
      </c>
      <c r="F417" s="93"/>
      <c r="G417" s="93"/>
      <c r="H417" s="93"/>
      <c r="I417" s="56" t="s">
        <v>43</v>
      </c>
      <c r="J417" s="55">
        <f aca="true" t="shared" si="209" ref="J417:X417">J416-J415</f>
        <v>0.01151124600025033</v>
      </c>
      <c r="K417" s="55">
        <f t="shared" si="209"/>
        <v>0.003512452899720131</v>
      </c>
      <c r="L417" s="55">
        <f t="shared" si="209"/>
        <v>0.00833590090243097</v>
      </c>
      <c r="M417" s="55">
        <f t="shared" si="209"/>
        <v>0.006836982895453758</v>
      </c>
      <c r="N417" s="55">
        <f t="shared" si="209"/>
        <v>0.0008630476182856887</v>
      </c>
      <c r="O417" s="55">
        <f t="shared" si="209"/>
        <v>0.12944454721695475</v>
      </c>
      <c r="P417" s="55">
        <f t="shared" si="209"/>
        <v>0.2813856885409898</v>
      </c>
      <c r="Q417" s="55">
        <f t="shared" si="209"/>
        <v>0.009257752529722718</v>
      </c>
      <c r="R417" s="55">
        <f t="shared" si="209"/>
        <v>0.0038362942827329383</v>
      </c>
      <c r="S417" s="88">
        <f t="shared" si="209"/>
        <v>0.0021782857097141367</v>
      </c>
      <c r="T417" s="55">
        <f t="shared" si="209"/>
        <v>0.002505452330824068</v>
      </c>
      <c r="U417" s="55">
        <f t="shared" si="209"/>
        <v>0.01791178252307844</v>
      </c>
      <c r="V417" s="55">
        <f t="shared" si="209"/>
        <v>0.0015368441595790955</v>
      </c>
      <c r="W417" s="55">
        <f t="shared" si="209"/>
        <v>0.2004130830241806</v>
      </c>
      <c r="X417" s="55">
        <f t="shared" si="209"/>
        <v>0.0715093940602145</v>
      </c>
    </row>
    <row r="418" spans="1:24" ht="15.75">
      <c r="A418" s="53" t="s">
        <v>89</v>
      </c>
      <c r="B418" s="20"/>
      <c r="C418" s="21"/>
      <c r="D418" s="21"/>
      <c r="E418" s="103" t="s">
        <v>49</v>
      </c>
      <c r="F418" s="94"/>
      <c r="G418" s="94"/>
      <c r="H418" s="94"/>
      <c r="I418" s="53" t="s">
        <v>89</v>
      </c>
      <c r="J418" s="50">
        <f aca="true" t="shared" si="210" ref="J418:X418">MIN(J402:J411)</f>
        <v>0.325</v>
      </c>
      <c r="K418" s="50">
        <f t="shared" si="210"/>
        <v>28.895</v>
      </c>
      <c r="L418" s="50">
        <f t="shared" si="210"/>
        <v>0.716</v>
      </c>
      <c r="M418" s="50">
        <f t="shared" si="210"/>
        <v>3.474</v>
      </c>
      <c r="N418" s="50">
        <f t="shared" si="210"/>
        <v>0.025</v>
      </c>
      <c r="O418" s="50">
        <f t="shared" si="210"/>
        <v>5.92</v>
      </c>
      <c r="P418" s="50">
        <f t="shared" si="210"/>
        <v>26.943</v>
      </c>
      <c r="Q418" s="50">
        <f t="shared" si="210"/>
        <v>0.187</v>
      </c>
      <c r="R418" s="50">
        <f t="shared" si="210"/>
        <v>0.084</v>
      </c>
      <c r="S418" s="87">
        <f>MIN(S402,S404,S406:S411)</f>
        <v>0.004</v>
      </c>
      <c r="T418" s="50">
        <f t="shared" si="210"/>
        <v>-0.03</v>
      </c>
      <c r="U418" s="50">
        <f t="shared" si="210"/>
        <v>-0.076</v>
      </c>
      <c r="V418" s="50">
        <f t="shared" si="210"/>
        <v>0.054</v>
      </c>
      <c r="W418" s="50">
        <f t="shared" si="210"/>
        <v>32.757</v>
      </c>
      <c r="X418" s="50">
        <f t="shared" si="210"/>
        <v>101.389</v>
      </c>
    </row>
    <row r="419" spans="1:24" ht="15.75">
      <c r="A419" s="53" t="s">
        <v>7</v>
      </c>
      <c r="B419" s="20"/>
      <c r="C419" s="21"/>
      <c r="D419" s="21"/>
      <c r="E419" s="103" t="s">
        <v>49</v>
      </c>
      <c r="F419" s="94"/>
      <c r="G419" s="94"/>
      <c r="H419" s="94"/>
      <c r="I419" s="53" t="s">
        <v>7</v>
      </c>
      <c r="J419" s="50">
        <f aca="true" t="shared" si="211" ref="J419:X419">J412-J414</f>
        <v>0.3027387539997496</v>
      </c>
      <c r="K419" s="50">
        <f t="shared" si="211"/>
        <v>28.716287547100286</v>
      </c>
      <c r="L419" s="50">
        <f t="shared" si="211"/>
        <v>0.7134418768753467</v>
      </c>
      <c r="M419" s="50">
        <f t="shared" si="211"/>
        <v>3.443163017104546</v>
      </c>
      <c r="N419" s="50">
        <f t="shared" si="211"/>
        <v>0.02488695238171431</v>
      </c>
      <c r="O419" s="50">
        <f t="shared" si="211"/>
        <v>5.864755452783045</v>
      </c>
      <c r="P419" s="50">
        <f t="shared" si="211"/>
        <v>26.72041431145901</v>
      </c>
      <c r="Q419" s="50">
        <f t="shared" si="211"/>
        <v>0.18318669191472167</v>
      </c>
      <c r="R419" s="50">
        <f t="shared" si="211"/>
        <v>0.07916370571726705</v>
      </c>
      <c r="S419" s="87">
        <f t="shared" si="211"/>
        <v>-0.0006782857097141354</v>
      </c>
      <c r="T419" s="50">
        <f t="shared" si="211"/>
        <v>-0.04090545233082407</v>
      </c>
      <c r="U419" s="50">
        <f t="shared" si="211"/>
        <v>-0.08371178252307845</v>
      </c>
      <c r="V419" s="50">
        <f t="shared" si="211"/>
        <v>0.052063155840420906</v>
      </c>
      <c r="W419" s="50">
        <f t="shared" si="211"/>
        <v>31.478186916975815</v>
      </c>
      <c r="X419" s="50">
        <f t="shared" si="211"/>
        <v>99.78409060593977</v>
      </c>
    </row>
    <row r="420" spans="1:24" ht="15.75">
      <c r="A420" s="71" t="s">
        <v>43</v>
      </c>
      <c r="B420" s="20"/>
      <c r="C420" s="21"/>
      <c r="D420" s="21"/>
      <c r="E420" s="103" t="s">
        <v>49</v>
      </c>
      <c r="F420" s="94"/>
      <c r="G420" s="94"/>
      <c r="H420" s="94"/>
      <c r="I420" s="53" t="s">
        <v>43</v>
      </c>
      <c r="J420" s="50">
        <f aca="true" t="shared" si="212" ref="J420:X420">J418-J419</f>
        <v>0.022261246000250423</v>
      </c>
      <c r="K420" s="50">
        <f t="shared" si="212"/>
        <v>0.17871245289971327</v>
      </c>
      <c r="L420" s="50">
        <f t="shared" si="212"/>
        <v>0.002558123124653311</v>
      </c>
      <c r="M420" s="50">
        <f t="shared" si="212"/>
        <v>0.030836982895454224</v>
      </c>
      <c r="N420" s="50">
        <f t="shared" si="212"/>
        <v>0.00011304761828569154</v>
      </c>
      <c r="O420" s="50">
        <f t="shared" si="212"/>
        <v>0.05524454721695449</v>
      </c>
      <c r="P420" s="50">
        <f t="shared" si="212"/>
        <v>0.2225856885409918</v>
      </c>
      <c r="Q420" s="50">
        <f t="shared" si="212"/>
        <v>0.0038133080852783274</v>
      </c>
      <c r="R420" s="50">
        <f t="shared" si="212"/>
        <v>0.004836294282732953</v>
      </c>
      <c r="S420" s="87">
        <f t="shared" si="212"/>
        <v>0.0046782857097141355</v>
      </c>
      <c r="T420" s="50">
        <f t="shared" si="212"/>
        <v>0.010905452330824073</v>
      </c>
      <c r="U420" s="50">
        <f t="shared" si="212"/>
        <v>0.007711782523078456</v>
      </c>
      <c r="V420" s="50">
        <f t="shared" si="212"/>
        <v>0.001936844159579093</v>
      </c>
      <c r="W420" s="50">
        <f t="shared" si="212"/>
        <v>1.2788130830241826</v>
      </c>
      <c r="X420" s="50">
        <f t="shared" si="212"/>
        <v>1.604909394060229</v>
      </c>
    </row>
    <row r="421" spans="1:24" ht="15.75">
      <c r="A421" s="20"/>
      <c r="B421" s="20"/>
      <c r="C421" s="21"/>
      <c r="D421" s="21"/>
      <c r="E421" s="21"/>
      <c r="F421" s="21"/>
      <c r="G421" s="21"/>
      <c r="H421" s="21"/>
      <c r="I421" s="22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 spans="1:24" ht="15.75">
      <c r="A422" s="110" t="s">
        <v>109</v>
      </c>
      <c r="B422" s="9" t="s">
        <v>225</v>
      </c>
      <c r="C422" s="5">
        <v>65</v>
      </c>
      <c r="D422" s="5">
        <v>8</v>
      </c>
      <c r="E422" s="5">
        <v>0</v>
      </c>
      <c r="F422" s="5">
        <v>0</v>
      </c>
      <c r="G422" s="5">
        <v>0</v>
      </c>
      <c r="H422" s="5">
        <v>0</v>
      </c>
      <c r="I422" s="6">
        <v>0</v>
      </c>
      <c r="J422" s="48">
        <v>0.604</v>
      </c>
      <c r="K422" s="48">
        <v>31.656</v>
      </c>
      <c r="L422" s="48">
        <v>1.116</v>
      </c>
      <c r="M422" s="48">
        <v>4.5</v>
      </c>
      <c r="N422" s="48">
        <v>0.019</v>
      </c>
      <c r="O422" s="48">
        <v>4.762</v>
      </c>
      <c r="P422" s="48">
        <v>25.896</v>
      </c>
      <c r="Q422" s="48">
        <v>0.172</v>
      </c>
      <c r="R422" s="48">
        <v>0.051</v>
      </c>
      <c r="S422" s="48">
        <v>0.017</v>
      </c>
      <c r="T422" s="68">
        <v>-0.061</v>
      </c>
      <c r="U422" s="48">
        <v>0.02</v>
      </c>
      <c r="V422" s="48">
        <v>0.103</v>
      </c>
      <c r="W422" s="48">
        <v>33.099</v>
      </c>
      <c r="X422" s="48">
        <v>101.955</v>
      </c>
    </row>
    <row r="423" spans="1:24" ht="15.75">
      <c r="A423" s="110" t="s">
        <v>109</v>
      </c>
      <c r="B423" s="9" t="s">
        <v>226</v>
      </c>
      <c r="C423" s="5">
        <v>65</v>
      </c>
      <c r="D423" s="5">
        <v>8</v>
      </c>
      <c r="E423" s="5">
        <v>0</v>
      </c>
      <c r="F423" s="5">
        <v>0</v>
      </c>
      <c r="G423" s="5">
        <v>0</v>
      </c>
      <c r="H423" s="5">
        <v>0</v>
      </c>
      <c r="I423" s="6">
        <v>0</v>
      </c>
      <c r="J423" s="48">
        <v>0.612</v>
      </c>
      <c r="K423" s="48">
        <v>32.155</v>
      </c>
      <c r="L423" s="48">
        <v>1.099</v>
      </c>
      <c r="M423" s="48">
        <v>4.323</v>
      </c>
      <c r="N423" s="68">
        <v>0.031</v>
      </c>
      <c r="O423" s="48">
        <v>4.707</v>
      </c>
      <c r="P423" s="48">
        <v>25.982</v>
      </c>
      <c r="Q423" s="48">
        <v>0.144</v>
      </c>
      <c r="R423" s="48">
        <v>0.068</v>
      </c>
      <c r="S423" s="48">
        <v>0.024</v>
      </c>
      <c r="T423" s="48">
        <v>0.018</v>
      </c>
      <c r="U423" s="48">
        <v>0</v>
      </c>
      <c r="V423" s="48">
        <v>0.106</v>
      </c>
      <c r="W423" s="48">
        <v>35.706</v>
      </c>
      <c r="X423" s="48">
        <v>104.975</v>
      </c>
    </row>
    <row r="424" spans="1:24" ht="15.75">
      <c r="A424" s="110" t="s">
        <v>109</v>
      </c>
      <c r="B424" s="9" t="s">
        <v>227</v>
      </c>
      <c r="C424" s="5">
        <v>65</v>
      </c>
      <c r="D424" s="5">
        <v>8</v>
      </c>
      <c r="E424" s="5">
        <v>0</v>
      </c>
      <c r="F424" s="5">
        <v>0</v>
      </c>
      <c r="G424" s="5">
        <v>0</v>
      </c>
      <c r="H424" s="5">
        <v>0</v>
      </c>
      <c r="I424" s="6">
        <v>0</v>
      </c>
      <c r="J424" s="48">
        <v>0.67</v>
      </c>
      <c r="K424" s="48">
        <v>32.004</v>
      </c>
      <c r="L424" s="48">
        <v>1.084</v>
      </c>
      <c r="M424" s="48">
        <v>4.28</v>
      </c>
      <c r="N424" s="48">
        <v>0.015</v>
      </c>
      <c r="O424" s="48">
        <v>4.698</v>
      </c>
      <c r="P424" s="48">
        <v>26.25</v>
      </c>
      <c r="Q424" s="48">
        <v>0.145</v>
      </c>
      <c r="R424" s="48">
        <v>0.052</v>
      </c>
      <c r="S424" s="48">
        <v>0.026</v>
      </c>
      <c r="T424" s="48">
        <v>-0.015</v>
      </c>
      <c r="U424" s="48">
        <v>-0.001</v>
      </c>
      <c r="V424" s="48">
        <v>0.097</v>
      </c>
      <c r="W424" s="48">
        <v>35.745</v>
      </c>
      <c r="X424" s="48">
        <v>105.05</v>
      </c>
    </row>
    <row r="425" spans="1:24" ht="15.75">
      <c r="A425" s="110" t="s">
        <v>109</v>
      </c>
      <c r="B425" s="9" t="s">
        <v>228</v>
      </c>
      <c r="C425" s="5">
        <v>65</v>
      </c>
      <c r="D425" s="5">
        <v>8</v>
      </c>
      <c r="E425" s="5">
        <v>0</v>
      </c>
      <c r="F425" s="5">
        <v>0</v>
      </c>
      <c r="G425" s="5">
        <v>0</v>
      </c>
      <c r="H425" s="5">
        <v>0</v>
      </c>
      <c r="I425" s="6">
        <v>0</v>
      </c>
      <c r="J425" s="48">
        <v>0.622</v>
      </c>
      <c r="K425" s="48">
        <v>31.987</v>
      </c>
      <c r="L425" s="48">
        <v>1.117</v>
      </c>
      <c r="M425" s="48">
        <v>4.321</v>
      </c>
      <c r="N425" s="48">
        <v>0.023</v>
      </c>
      <c r="O425" s="48">
        <v>4.845</v>
      </c>
      <c r="P425" s="48">
        <v>25.911</v>
      </c>
      <c r="Q425" s="48">
        <v>0.152</v>
      </c>
      <c r="R425" s="48">
        <v>0.057</v>
      </c>
      <c r="S425" s="48">
        <v>0.018</v>
      </c>
      <c r="T425" s="48">
        <v>-0.001</v>
      </c>
      <c r="U425" s="48">
        <v>0.015</v>
      </c>
      <c r="V425" s="48">
        <v>0.103</v>
      </c>
      <c r="W425" s="48">
        <v>33.219</v>
      </c>
      <c r="X425" s="48">
        <v>102.39</v>
      </c>
    </row>
    <row r="426" spans="1:24" ht="15.75">
      <c r="A426" s="110" t="s">
        <v>109</v>
      </c>
      <c r="B426" s="9" t="s">
        <v>229</v>
      </c>
      <c r="C426" s="5">
        <v>65</v>
      </c>
      <c r="D426" s="5">
        <v>8</v>
      </c>
      <c r="E426" s="5">
        <v>0</v>
      </c>
      <c r="F426" s="5">
        <v>0</v>
      </c>
      <c r="G426" s="5">
        <v>0</v>
      </c>
      <c r="H426" s="5">
        <v>0</v>
      </c>
      <c r="I426" s="6">
        <v>0</v>
      </c>
      <c r="J426" s="48">
        <v>0.647</v>
      </c>
      <c r="K426" s="48">
        <v>31.963</v>
      </c>
      <c r="L426" s="48">
        <v>1.174</v>
      </c>
      <c r="M426" s="48">
        <v>4.382</v>
      </c>
      <c r="N426" s="48">
        <v>0.015</v>
      </c>
      <c r="O426" s="48">
        <v>4.777</v>
      </c>
      <c r="P426" s="48">
        <v>26.298</v>
      </c>
      <c r="Q426" s="48">
        <v>0.131</v>
      </c>
      <c r="R426" s="48">
        <v>0.061</v>
      </c>
      <c r="S426" s="48">
        <v>0.016</v>
      </c>
      <c r="T426" s="48">
        <v>0.003</v>
      </c>
      <c r="U426" s="48">
        <v>-0.004</v>
      </c>
      <c r="V426" s="48">
        <v>0.086</v>
      </c>
      <c r="W426" s="48">
        <v>35.839</v>
      </c>
      <c r="X426" s="48">
        <v>105.387</v>
      </c>
    </row>
    <row r="427" spans="1:24" ht="15.75">
      <c r="A427" s="110" t="s">
        <v>109</v>
      </c>
      <c r="B427" s="9" t="s">
        <v>230</v>
      </c>
      <c r="C427" s="5">
        <v>65</v>
      </c>
      <c r="D427" s="5">
        <v>8</v>
      </c>
      <c r="E427" s="5">
        <v>0</v>
      </c>
      <c r="F427" s="5">
        <v>0</v>
      </c>
      <c r="G427" s="5">
        <v>0</v>
      </c>
      <c r="H427" s="5">
        <v>0</v>
      </c>
      <c r="I427" s="6">
        <v>0</v>
      </c>
      <c r="J427" s="48">
        <v>0.668</v>
      </c>
      <c r="K427" s="48">
        <v>31.549</v>
      </c>
      <c r="L427" s="48">
        <v>1.22</v>
      </c>
      <c r="M427" s="48">
        <v>4.841</v>
      </c>
      <c r="N427" s="48">
        <v>0.017</v>
      </c>
      <c r="O427" s="48">
        <v>4.837</v>
      </c>
      <c r="P427" s="48">
        <v>26.282</v>
      </c>
      <c r="Q427" s="48">
        <v>0.176</v>
      </c>
      <c r="R427" s="48">
        <v>0.038</v>
      </c>
      <c r="S427" s="48">
        <v>0.014</v>
      </c>
      <c r="T427" s="48">
        <v>0.031</v>
      </c>
      <c r="U427" s="48">
        <v>-0.006</v>
      </c>
      <c r="V427" s="48">
        <v>0.115</v>
      </c>
      <c r="W427" s="48">
        <v>36.622</v>
      </c>
      <c r="X427" s="48">
        <v>106.406</v>
      </c>
    </row>
    <row r="428" spans="1:24" ht="15.75">
      <c r="A428" s="110" t="s">
        <v>109</v>
      </c>
      <c r="B428" s="9" t="s">
        <v>231</v>
      </c>
      <c r="C428" s="5">
        <v>65</v>
      </c>
      <c r="D428" s="5">
        <v>8</v>
      </c>
      <c r="E428" s="5">
        <v>0</v>
      </c>
      <c r="F428" s="5">
        <v>0</v>
      </c>
      <c r="G428" s="5">
        <v>0</v>
      </c>
      <c r="H428" s="5">
        <v>0</v>
      </c>
      <c r="I428" s="6">
        <v>0</v>
      </c>
      <c r="J428" s="48">
        <v>0.622</v>
      </c>
      <c r="K428" s="48">
        <v>30.673</v>
      </c>
      <c r="L428" s="48">
        <v>1.285</v>
      </c>
      <c r="M428" s="48">
        <v>4.848</v>
      </c>
      <c r="N428" s="48">
        <v>0.014</v>
      </c>
      <c r="O428" s="48">
        <v>4.819</v>
      </c>
      <c r="P428" s="48">
        <v>26.373</v>
      </c>
      <c r="Q428" s="48">
        <v>0.187</v>
      </c>
      <c r="R428" s="48">
        <v>0.061</v>
      </c>
      <c r="S428" s="48">
        <v>0.014</v>
      </c>
      <c r="T428" s="48">
        <v>0.009</v>
      </c>
      <c r="U428" s="48">
        <v>0.001</v>
      </c>
      <c r="V428" s="48">
        <v>0.122</v>
      </c>
      <c r="W428" s="48">
        <v>33.499</v>
      </c>
      <c r="X428" s="48">
        <v>102.527</v>
      </c>
    </row>
    <row r="429" spans="1:24" ht="15.75">
      <c r="A429" s="110" t="s">
        <v>109</v>
      </c>
      <c r="B429" s="9" t="s">
        <v>232</v>
      </c>
      <c r="C429" s="5">
        <v>65</v>
      </c>
      <c r="D429" s="5">
        <v>8</v>
      </c>
      <c r="E429" s="5">
        <v>0</v>
      </c>
      <c r="F429" s="5">
        <v>0</v>
      </c>
      <c r="G429" s="5">
        <v>0</v>
      </c>
      <c r="H429" s="5">
        <v>0</v>
      </c>
      <c r="I429" s="6">
        <v>0</v>
      </c>
      <c r="J429" s="48">
        <v>0.586</v>
      </c>
      <c r="K429" s="48">
        <v>30.485</v>
      </c>
      <c r="L429" s="48">
        <v>1.251</v>
      </c>
      <c r="M429" s="48">
        <v>4.801</v>
      </c>
      <c r="N429" s="48">
        <v>0.015</v>
      </c>
      <c r="O429" s="48">
        <v>4.799</v>
      </c>
      <c r="P429" s="48">
        <v>25.901</v>
      </c>
      <c r="Q429" s="48">
        <v>0.185</v>
      </c>
      <c r="R429" s="48">
        <v>0.066</v>
      </c>
      <c r="S429" s="48">
        <v>0.015</v>
      </c>
      <c r="T429" s="48">
        <v>0.028</v>
      </c>
      <c r="U429" s="48">
        <v>-0.008</v>
      </c>
      <c r="V429" s="48">
        <v>0.096</v>
      </c>
      <c r="W429" s="48">
        <v>33.279</v>
      </c>
      <c r="X429" s="48">
        <v>101.5</v>
      </c>
    </row>
    <row r="430" spans="1:24" ht="15.75">
      <c r="A430" s="110" t="s">
        <v>109</v>
      </c>
      <c r="B430" s="9" t="s">
        <v>233</v>
      </c>
      <c r="C430" s="5">
        <v>65</v>
      </c>
      <c r="D430" s="5">
        <v>8</v>
      </c>
      <c r="E430" s="5">
        <v>0</v>
      </c>
      <c r="F430" s="5">
        <v>0</v>
      </c>
      <c r="G430" s="5">
        <v>0</v>
      </c>
      <c r="H430" s="5">
        <v>0</v>
      </c>
      <c r="I430" s="6">
        <v>0</v>
      </c>
      <c r="J430" s="48">
        <v>0.582</v>
      </c>
      <c r="K430" s="48">
        <v>31.149</v>
      </c>
      <c r="L430" s="48">
        <v>1.139</v>
      </c>
      <c r="M430" s="48">
        <v>4.513</v>
      </c>
      <c r="N430" s="48">
        <v>0.021</v>
      </c>
      <c r="O430" s="48">
        <v>4.754</v>
      </c>
      <c r="P430" s="48">
        <v>25.632</v>
      </c>
      <c r="Q430" s="48">
        <v>0.179</v>
      </c>
      <c r="R430" s="48">
        <v>0.042</v>
      </c>
      <c r="S430" s="48">
        <v>0.019</v>
      </c>
      <c r="T430" s="48">
        <v>0.018</v>
      </c>
      <c r="U430" s="48">
        <v>-0.011</v>
      </c>
      <c r="V430" s="48">
        <v>0.101</v>
      </c>
      <c r="W430" s="48">
        <v>33.185</v>
      </c>
      <c r="X430" s="48">
        <v>101.322</v>
      </c>
    </row>
    <row r="431" spans="1:24" ht="16.5" thickBot="1">
      <c r="A431" s="111" t="s">
        <v>109</v>
      </c>
      <c r="B431" s="27" t="s">
        <v>234</v>
      </c>
      <c r="C431" s="15">
        <v>65</v>
      </c>
      <c r="D431" s="15">
        <v>8</v>
      </c>
      <c r="E431" s="15">
        <v>0</v>
      </c>
      <c r="F431" s="15">
        <v>0</v>
      </c>
      <c r="G431" s="15">
        <v>0</v>
      </c>
      <c r="H431" s="15">
        <v>0</v>
      </c>
      <c r="I431" s="16">
        <v>0</v>
      </c>
      <c r="J431" s="49">
        <v>0.618</v>
      </c>
      <c r="K431" s="49">
        <v>31.696</v>
      </c>
      <c r="L431" s="49">
        <v>1.128</v>
      </c>
      <c r="M431" s="49">
        <v>4.375</v>
      </c>
      <c r="N431" s="49">
        <v>0.019</v>
      </c>
      <c r="O431" s="49">
        <v>4.764</v>
      </c>
      <c r="P431" s="49">
        <v>25.719</v>
      </c>
      <c r="Q431" s="49">
        <v>0.172</v>
      </c>
      <c r="R431" s="49">
        <v>0.062</v>
      </c>
      <c r="S431" s="49">
        <v>0.012</v>
      </c>
      <c r="T431" s="69">
        <v>0.071</v>
      </c>
      <c r="U431" s="49">
        <v>0.022</v>
      </c>
      <c r="V431" s="49">
        <v>0.108</v>
      </c>
      <c r="W431" s="49">
        <v>33.6</v>
      </c>
      <c r="X431" s="49">
        <v>102.367</v>
      </c>
    </row>
    <row r="432" spans="1:24" ht="15.75">
      <c r="A432" s="47" t="s">
        <v>2</v>
      </c>
      <c r="B432" s="20"/>
      <c r="C432" s="21"/>
      <c r="D432" s="21"/>
      <c r="E432" s="103" t="s">
        <v>49</v>
      </c>
      <c r="F432" s="21"/>
      <c r="G432" s="21"/>
      <c r="H432" s="21"/>
      <c r="I432" s="47" t="s">
        <v>2</v>
      </c>
      <c r="J432" s="26">
        <f aca="true" t="shared" si="213" ref="J432:X432">AVERAGE(J422:J431)</f>
        <v>0.6231000000000001</v>
      </c>
      <c r="K432" s="26">
        <f t="shared" si="213"/>
        <v>31.5317</v>
      </c>
      <c r="L432" s="45">
        <f t="shared" si="213"/>
        <v>1.1612999999999998</v>
      </c>
      <c r="M432" s="45">
        <f t="shared" si="213"/>
        <v>4.5184</v>
      </c>
      <c r="N432" s="50">
        <f>AVERAGE(N422,N424:N431)</f>
        <v>0.017555555555555557</v>
      </c>
      <c r="O432" s="50">
        <f t="shared" si="213"/>
        <v>4.7762</v>
      </c>
      <c r="P432" s="26">
        <f t="shared" si="213"/>
        <v>26.024400000000004</v>
      </c>
      <c r="Q432" s="26">
        <f t="shared" si="213"/>
        <v>0.1643</v>
      </c>
      <c r="R432" s="50">
        <f t="shared" si="213"/>
        <v>0.055799999999999995</v>
      </c>
      <c r="S432" s="26">
        <f t="shared" si="213"/>
        <v>0.0175</v>
      </c>
      <c r="T432" s="45">
        <f>AVERAGE(T423:T430)</f>
        <v>0.011375</v>
      </c>
      <c r="U432" s="45">
        <f t="shared" si="213"/>
        <v>0.0028</v>
      </c>
      <c r="V432" s="45">
        <f t="shared" si="213"/>
        <v>0.10369999999999999</v>
      </c>
      <c r="W432" s="26">
        <f t="shared" si="213"/>
        <v>34.37930000000001</v>
      </c>
      <c r="X432" s="26">
        <f t="shared" si="213"/>
        <v>103.38790000000002</v>
      </c>
    </row>
    <row r="433" spans="1:24" ht="15.75">
      <c r="A433" s="47" t="s">
        <v>3</v>
      </c>
      <c r="B433" s="20"/>
      <c r="C433" s="21"/>
      <c r="D433" s="21"/>
      <c r="E433" s="103" t="s">
        <v>49</v>
      </c>
      <c r="F433" s="21"/>
      <c r="G433" s="21"/>
      <c r="H433" s="21"/>
      <c r="I433" s="47" t="s">
        <v>3</v>
      </c>
      <c r="J433" s="26">
        <f>STDEV(J422:J431)</f>
        <v>0.030493897385834093</v>
      </c>
      <c r="K433" s="26">
        <f aca="true" t="shared" si="214" ref="K433:X433">STDEV(K422:K431)</f>
        <v>0.579946175663455</v>
      </c>
      <c r="L433" s="45">
        <f t="shared" si="214"/>
        <v>0.06866351125436108</v>
      </c>
      <c r="M433" s="45">
        <f t="shared" si="214"/>
        <v>0.22756889066829852</v>
      </c>
      <c r="N433" s="50">
        <f>STDEV(N422,N424:N431)</f>
        <v>0.003126943839882286</v>
      </c>
      <c r="O433" s="50">
        <f t="shared" si="214"/>
        <v>0.05003287807920789</v>
      </c>
      <c r="P433" s="26">
        <f t="shared" si="214"/>
        <v>0.25975424282707377</v>
      </c>
      <c r="Q433" s="26">
        <f t="shared" si="214"/>
        <v>0.01960753823292353</v>
      </c>
      <c r="R433" s="50">
        <f t="shared" si="214"/>
        <v>0.00995322393331265</v>
      </c>
      <c r="S433" s="26">
        <f t="shared" si="214"/>
        <v>0.004478342947514797</v>
      </c>
      <c r="T433" s="45">
        <f>STDEV(T423:T430)</f>
        <v>0.015463667094192115</v>
      </c>
      <c r="U433" s="45">
        <f t="shared" si="214"/>
        <v>0.011877148928369411</v>
      </c>
      <c r="V433" s="45">
        <f t="shared" si="214"/>
        <v>0.010066997787048752</v>
      </c>
      <c r="W433" s="26">
        <f t="shared" si="214"/>
        <v>1.4059559855604766</v>
      </c>
      <c r="X433" s="26">
        <f t="shared" si="214"/>
        <v>1.8574562324737438</v>
      </c>
    </row>
    <row r="434" spans="1:24" ht="15.75">
      <c r="A434" s="47" t="s">
        <v>4</v>
      </c>
      <c r="B434" s="20"/>
      <c r="C434" s="21"/>
      <c r="D434" s="21"/>
      <c r="E434" s="103" t="s">
        <v>49</v>
      </c>
      <c r="F434" s="21"/>
      <c r="G434" s="21"/>
      <c r="H434" s="21"/>
      <c r="I434" s="47" t="s">
        <v>4</v>
      </c>
      <c r="J434" s="26">
        <f aca="true" t="shared" si="215" ref="J434:X434">J433*2</f>
        <v>0.060987794771668186</v>
      </c>
      <c r="K434" s="26">
        <f t="shared" si="215"/>
        <v>1.15989235132691</v>
      </c>
      <c r="L434" s="45">
        <f t="shared" si="215"/>
        <v>0.13732702250872217</v>
      </c>
      <c r="M434" s="45">
        <f t="shared" si="215"/>
        <v>0.45513778133659705</v>
      </c>
      <c r="N434" s="50">
        <f t="shared" si="215"/>
        <v>0.006253887679764572</v>
      </c>
      <c r="O434" s="50">
        <f t="shared" si="215"/>
        <v>0.10006575615841579</v>
      </c>
      <c r="P434" s="26">
        <f t="shared" si="215"/>
        <v>0.5195084856541475</v>
      </c>
      <c r="Q434" s="26">
        <f t="shared" si="215"/>
        <v>0.03921507646584706</v>
      </c>
      <c r="R434" s="50">
        <f t="shared" si="215"/>
        <v>0.0199064478666253</v>
      </c>
      <c r="S434" s="26">
        <f t="shared" si="215"/>
        <v>0.008956685895029595</v>
      </c>
      <c r="T434" s="45">
        <f t="shared" si="215"/>
        <v>0.03092733418838423</v>
      </c>
      <c r="U434" s="45">
        <f t="shared" si="215"/>
        <v>0.023754297856738823</v>
      </c>
      <c r="V434" s="45">
        <f t="shared" si="215"/>
        <v>0.020133995574097504</v>
      </c>
      <c r="W434" s="26">
        <f t="shared" si="215"/>
        <v>2.8119119711209533</v>
      </c>
      <c r="X434" s="26">
        <f t="shared" si="215"/>
        <v>3.7149124649474876</v>
      </c>
    </row>
    <row r="435" spans="1:24" ht="15.75">
      <c r="A435" s="56" t="s">
        <v>5</v>
      </c>
      <c r="B435" s="20"/>
      <c r="C435" s="21"/>
      <c r="D435" s="21"/>
      <c r="E435" s="103" t="s">
        <v>49</v>
      </c>
      <c r="F435" s="93"/>
      <c r="G435" s="93"/>
      <c r="H435" s="93"/>
      <c r="I435" s="56" t="s">
        <v>5</v>
      </c>
      <c r="J435" s="55">
        <f aca="true" t="shared" si="216" ref="J435:X435">MAX(J422:J431)</f>
        <v>0.67</v>
      </c>
      <c r="K435" s="55">
        <f t="shared" si="216"/>
        <v>32.155</v>
      </c>
      <c r="L435" s="55">
        <f t="shared" si="216"/>
        <v>1.285</v>
      </c>
      <c r="M435" s="55">
        <f t="shared" si="216"/>
        <v>4.848</v>
      </c>
      <c r="N435" s="55">
        <f>MAX(N422,N424:N431)</f>
        <v>0.023</v>
      </c>
      <c r="O435" s="55">
        <f t="shared" si="216"/>
        <v>4.845</v>
      </c>
      <c r="P435" s="55">
        <f t="shared" si="216"/>
        <v>26.373</v>
      </c>
      <c r="Q435" s="55">
        <f t="shared" si="216"/>
        <v>0.187</v>
      </c>
      <c r="R435" s="55">
        <f t="shared" si="216"/>
        <v>0.068</v>
      </c>
      <c r="S435" s="55">
        <f t="shared" si="216"/>
        <v>0.026</v>
      </c>
      <c r="T435" s="55">
        <f>MAX(T423:T430)</f>
        <v>0.031</v>
      </c>
      <c r="U435" s="55">
        <f t="shared" si="216"/>
        <v>0.022</v>
      </c>
      <c r="V435" s="55">
        <f t="shared" si="216"/>
        <v>0.122</v>
      </c>
      <c r="W435" s="55">
        <f t="shared" si="216"/>
        <v>36.622</v>
      </c>
      <c r="X435" s="55">
        <f t="shared" si="216"/>
        <v>106.406</v>
      </c>
    </row>
    <row r="436" spans="1:24" ht="15.75">
      <c r="A436" s="56" t="s">
        <v>6</v>
      </c>
      <c r="B436" s="20"/>
      <c r="C436" s="21"/>
      <c r="D436" s="21"/>
      <c r="E436" s="103" t="s">
        <v>49</v>
      </c>
      <c r="F436" s="93"/>
      <c r="G436" s="93"/>
      <c r="H436" s="93"/>
      <c r="I436" s="56" t="s">
        <v>6</v>
      </c>
      <c r="J436" s="55">
        <f aca="true" t="shared" si="217" ref="J436:X436">J432+J434</f>
        <v>0.6840877947716683</v>
      </c>
      <c r="K436" s="55">
        <f t="shared" si="217"/>
        <v>32.69159235132691</v>
      </c>
      <c r="L436" s="55">
        <f t="shared" si="217"/>
        <v>1.298627022508722</v>
      </c>
      <c r="M436" s="55">
        <f t="shared" si="217"/>
        <v>4.973537781336597</v>
      </c>
      <c r="N436" s="55">
        <f t="shared" si="217"/>
        <v>0.02380944323532013</v>
      </c>
      <c r="O436" s="55">
        <f t="shared" si="217"/>
        <v>4.876265756158416</v>
      </c>
      <c r="P436" s="55">
        <f t="shared" si="217"/>
        <v>26.54390848565415</v>
      </c>
      <c r="Q436" s="55">
        <f t="shared" si="217"/>
        <v>0.20351507646584704</v>
      </c>
      <c r="R436" s="55">
        <f t="shared" si="217"/>
        <v>0.0757064478666253</v>
      </c>
      <c r="S436" s="55">
        <f t="shared" si="217"/>
        <v>0.026456685895029596</v>
      </c>
      <c r="T436" s="55">
        <f t="shared" si="217"/>
        <v>0.04230233418838423</v>
      </c>
      <c r="U436" s="55">
        <f t="shared" si="217"/>
        <v>0.026554297856738823</v>
      </c>
      <c r="V436" s="55">
        <f t="shared" si="217"/>
        <v>0.1238339955740975</v>
      </c>
      <c r="W436" s="55">
        <f t="shared" si="217"/>
        <v>37.191211971120964</v>
      </c>
      <c r="X436" s="55">
        <f t="shared" si="217"/>
        <v>107.1028124649475</v>
      </c>
    </row>
    <row r="437" spans="1:24" ht="15.75">
      <c r="A437" s="70" t="s">
        <v>43</v>
      </c>
      <c r="B437" s="20"/>
      <c r="C437" s="21"/>
      <c r="D437" s="21"/>
      <c r="E437" s="103" t="s">
        <v>49</v>
      </c>
      <c r="F437" s="93"/>
      <c r="G437" s="93"/>
      <c r="H437" s="93"/>
      <c r="I437" s="56" t="s">
        <v>43</v>
      </c>
      <c r="J437" s="55">
        <f aca="true" t="shared" si="218" ref="J437:X437">J436-J435</f>
        <v>0.014087794771668216</v>
      </c>
      <c r="K437" s="55">
        <f t="shared" si="218"/>
        <v>0.5365923513269095</v>
      </c>
      <c r="L437" s="55">
        <f t="shared" si="218"/>
        <v>0.013627022508722053</v>
      </c>
      <c r="M437" s="55">
        <f t="shared" si="218"/>
        <v>0.12553778133659677</v>
      </c>
      <c r="N437" s="55">
        <f t="shared" si="218"/>
        <v>0.0008094432353201314</v>
      </c>
      <c r="O437" s="55">
        <f t="shared" si="218"/>
        <v>0.0312657561584162</v>
      </c>
      <c r="P437" s="55">
        <f t="shared" si="218"/>
        <v>0.17090848565414873</v>
      </c>
      <c r="Q437" s="55">
        <f t="shared" si="218"/>
        <v>0.016515076465847045</v>
      </c>
      <c r="R437" s="55">
        <f t="shared" si="218"/>
        <v>0.007706447866625291</v>
      </c>
      <c r="S437" s="55">
        <f t="shared" si="218"/>
        <v>0.0004566858950295974</v>
      </c>
      <c r="T437" s="55">
        <f t="shared" si="218"/>
        <v>0.011302334188384229</v>
      </c>
      <c r="U437" s="55">
        <f t="shared" si="218"/>
        <v>0.0045542978567388245</v>
      </c>
      <c r="V437" s="55">
        <f t="shared" si="218"/>
        <v>0.0018339955740974967</v>
      </c>
      <c r="W437" s="55">
        <f t="shared" si="218"/>
        <v>0.5692119711209642</v>
      </c>
      <c r="X437" s="55">
        <f t="shared" si="218"/>
        <v>0.6968124649474987</v>
      </c>
    </row>
    <row r="438" spans="1:24" ht="15.75">
      <c r="A438" s="53" t="s">
        <v>89</v>
      </c>
      <c r="B438" s="20"/>
      <c r="C438" s="21"/>
      <c r="D438" s="21"/>
      <c r="E438" s="103" t="s">
        <v>49</v>
      </c>
      <c r="F438" s="94"/>
      <c r="G438" s="94"/>
      <c r="H438" s="94"/>
      <c r="I438" s="53" t="s">
        <v>89</v>
      </c>
      <c r="J438" s="50">
        <f aca="true" t="shared" si="219" ref="J438:X438">MIN(J422:J431)</f>
        <v>0.582</v>
      </c>
      <c r="K438" s="50">
        <f t="shared" si="219"/>
        <v>30.485</v>
      </c>
      <c r="L438" s="50">
        <f t="shared" si="219"/>
        <v>1.084</v>
      </c>
      <c r="M438" s="50">
        <f t="shared" si="219"/>
        <v>4.28</v>
      </c>
      <c r="N438" s="50">
        <f t="shared" si="219"/>
        <v>0.014</v>
      </c>
      <c r="O438" s="50">
        <f t="shared" si="219"/>
        <v>4.698</v>
      </c>
      <c r="P438" s="50">
        <f t="shared" si="219"/>
        <v>25.632</v>
      </c>
      <c r="Q438" s="50">
        <f t="shared" si="219"/>
        <v>0.131</v>
      </c>
      <c r="R438" s="50">
        <f t="shared" si="219"/>
        <v>0.038</v>
      </c>
      <c r="S438" s="50">
        <f t="shared" si="219"/>
        <v>0.012</v>
      </c>
      <c r="T438" s="50">
        <f>MIN(T423:T430)</f>
        <v>-0.015</v>
      </c>
      <c r="U438" s="50">
        <f t="shared" si="219"/>
        <v>-0.011</v>
      </c>
      <c r="V438" s="50">
        <f t="shared" si="219"/>
        <v>0.086</v>
      </c>
      <c r="W438" s="50">
        <f t="shared" si="219"/>
        <v>33.099</v>
      </c>
      <c r="X438" s="50">
        <f t="shared" si="219"/>
        <v>101.322</v>
      </c>
    </row>
    <row r="439" spans="1:24" ht="15.75">
      <c r="A439" s="53" t="s">
        <v>7</v>
      </c>
      <c r="B439" s="20"/>
      <c r="C439" s="21"/>
      <c r="D439" s="21"/>
      <c r="E439" s="103" t="s">
        <v>49</v>
      </c>
      <c r="F439" s="94"/>
      <c r="G439" s="94"/>
      <c r="H439" s="94"/>
      <c r="I439" s="53" t="s">
        <v>7</v>
      </c>
      <c r="J439" s="50">
        <f aca="true" t="shared" si="220" ref="J439:X439">J432-J434</f>
        <v>0.5621122052283319</v>
      </c>
      <c r="K439" s="50">
        <f t="shared" si="220"/>
        <v>30.37180764867309</v>
      </c>
      <c r="L439" s="50">
        <f t="shared" si="220"/>
        <v>1.0239729774912776</v>
      </c>
      <c r="M439" s="50">
        <f t="shared" si="220"/>
        <v>4.063262218663403</v>
      </c>
      <c r="N439" s="50">
        <f t="shared" si="220"/>
        <v>0.011301667875790984</v>
      </c>
      <c r="O439" s="50">
        <f t="shared" si="220"/>
        <v>4.6761342438415845</v>
      </c>
      <c r="P439" s="50">
        <f t="shared" si="220"/>
        <v>25.504891514345857</v>
      </c>
      <c r="Q439" s="50">
        <f t="shared" si="220"/>
        <v>0.12508492353415296</v>
      </c>
      <c r="R439" s="50">
        <f t="shared" si="220"/>
        <v>0.035893552133374695</v>
      </c>
      <c r="S439" s="50">
        <f t="shared" si="220"/>
        <v>0.008543314104970407</v>
      </c>
      <c r="T439" s="50">
        <f t="shared" si="220"/>
        <v>-0.01955233418838423</v>
      </c>
      <c r="U439" s="50">
        <f t="shared" si="220"/>
        <v>-0.020954297856738822</v>
      </c>
      <c r="V439" s="50">
        <f t="shared" si="220"/>
        <v>0.08356600442590248</v>
      </c>
      <c r="W439" s="50">
        <f t="shared" si="220"/>
        <v>31.567388028879055</v>
      </c>
      <c r="X439" s="50">
        <f t="shared" si="220"/>
        <v>99.67298753505253</v>
      </c>
    </row>
    <row r="440" spans="1:24" ht="15.75">
      <c r="A440" s="71" t="s">
        <v>43</v>
      </c>
      <c r="B440" s="20"/>
      <c r="C440" s="21"/>
      <c r="D440" s="21"/>
      <c r="E440" s="103" t="s">
        <v>49</v>
      </c>
      <c r="F440" s="94"/>
      <c r="G440" s="94"/>
      <c r="H440" s="94"/>
      <c r="I440" s="53" t="s">
        <v>43</v>
      </c>
      <c r="J440" s="50">
        <f aca="true" t="shared" si="221" ref="J440:X440">J438-J439</f>
        <v>0.01988779477166802</v>
      </c>
      <c r="K440" s="50">
        <f t="shared" si="221"/>
        <v>0.11319235132690864</v>
      </c>
      <c r="L440" s="50">
        <f t="shared" si="221"/>
        <v>0.060027022508722494</v>
      </c>
      <c r="M440" s="50">
        <f t="shared" si="221"/>
        <v>0.21673778133659738</v>
      </c>
      <c r="N440" s="50">
        <f t="shared" si="221"/>
        <v>0.002698332124209016</v>
      </c>
      <c r="O440" s="50">
        <f t="shared" si="221"/>
        <v>0.021865756158415905</v>
      </c>
      <c r="P440" s="50">
        <f t="shared" si="221"/>
        <v>0.12710848565414423</v>
      </c>
      <c r="Q440" s="50">
        <f t="shared" si="221"/>
        <v>0.005915076465847047</v>
      </c>
      <c r="R440" s="50">
        <f t="shared" si="221"/>
        <v>0.0021064478666253036</v>
      </c>
      <c r="S440" s="50">
        <f t="shared" si="221"/>
        <v>0.003456685895029593</v>
      </c>
      <c r="T440" s="50">
        <f t="shared" si="221"/>
        <v>0.00455233418838423</v>
      </c>
      <c r="U440" s="50">
        <f t="shared" si="221"/>
        <v>0.009954297856738823</v>
      </c>
      <c r="V440" s="50">
        <f t="shared" si="221"/>
        <v>0.002433995574097514</v>
      </c>
      <c r="W440" s="50">
        <f t="shared" si="221"/>
        <v>1.5316119711209417</v>
      </c>
      <c r="X440" s="50">
        <f t="shared" si="221"/>
        <v>1.649012464947475</v>
      </c>
    </row>
    <row r="441" spans="1:24" ht="16.5" thickBot="1">
      <c r="A441" s="20"/>
      <c r="B441" s="20"/>
      <c r="C441" s="21"/>
      <c r="D441" s="21"/>
      <c r="E441" s="21"/>
      <c r="F441" s="21"/>
      <c r="G441" s="21"/>
      <c r="H441" s="21"/>
      <c r="I441" s="22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1:50" ht="16.5" thickTop="1">
      <c r="A442" s="110" t="s">
        <v>108</v>
      </c>
      <c r="B442" s="9" t="s">
        <v>180</v>
      </c>
      <c r="C442" s="5">
        <v>69</v>
      </c>
      <c r="D442" s="5">
        <v>8</v>
      </c>
      <c r="E442" s="5">
        <v>0</v>
      </c>
      <c r="F442" s="5">
        <v>0</v>
      </c>
      <c r="G442" s="5">
        <v>0</v>
      </c>
      <c r="H442" s="5">
        <v>0</v>
      </c>
      <c r="I442" s="6">
        <v>0</v>
      </c>
      <c r="J442" s="48">
        <v>0.834</v>
      </c>
      <c r="K442" s="48">
        <v>36.571</v>
      </c>
      <c r="L442" s="48">
        <v>0.585</v>
      </c>
      <c r="M442" s="48">
        <v>2.559</v>
      </c>
      <c r="N442" s="48">
        <v>0.036</v>
      </c>
      <c r="O442" s="48">
        <v>5.873</v>
      </c>
      <c r="P442" s="48">
        <v>22.668</v>
      </c>
      <c r="Q442" s="48">
        <v>0.187</v>
      </c>
      <c r="R442" s="48">
        <v>0.188</v>
      </c>
      <c r="S442" s="48">
        <v>0.02</v>
      </c>
      <c r="T442" s="48">
        <v>-0.003</v>
      </c>
      <c r="U442" s="48">
        <v>-0.011</v>
      </c>
      <c r="V442" s="48">
        <v>0.083</v>
      </c>
      <c r="W442" s="48">
        <v>33.12</v>
      </c>
      <c r="X442" s="48">
        <v>102.709</v>
      </c>
      <c r="AA442" s="29" t="s">
        <v>111</v>
      </c>
      <c r="AB442" s="43" t="s">
        <v>160</v>
      </c>
      <c r="AC442" s="31">
        <v>35</v>
      </c>
      <c r="AD442" s="31">
        <v>8</v>
      </c>
      <c r="AE442" s="31">
        <v>0</v>
      </c>
      <c r="AF442" s="31">
        <v>0</v>
      </c>
      <c r="AG442" s="31">
        <v>0</v>
      </c>
      <c r="AH442" s="31">
        <v>0</v>
      </c>
      <c r="AI442" s="32">
        <v>0</v>
      </c>
      <c r="AJ442" s="33">
        <v>0.34</v>
      </c>
      <c r="AK442" s="33">
        <v>59.398</v>
      </c>
      <c r="AL442" s="33">
        <v>0.48</v>
      </c>
      <c r="AM442" s="33">
        <v>0.058</v>
      </c>
      <c r="AN442" s="33">
        <v>0.033</v>
      </c>
      <c r="AO442" s="33">
        <v>0.061</v>
      </c>
      <c r="AP442" s="33">
        <v>10.873</v>
      </c>
      <c r="AQ442" s="33">
        <v>0.191</v>
      </c>
      <c r="AR442" s="33">
        <v>0.129</v>
      </c>
      <c r="AS442" s="33">
        <v>0.005</v>
      </c>
      <c r="AT442" s="33">
        <v>0.012</v>
      </c>
      <c r="AU442" s="33">
        <v>-0.025</v>
      </c>
      <c r="AV442" s="33">
        <v>0.094</v>
      </c>
      <c r="AW442" s="33">
        <v>30.092</v>
      </c>
      <c r="AX442" s="34">
        <v>101.741</v>
      </c>
    </row>
    <row r="443" spans="1:50" ht="15.75">
      <c r="A443" s="110" t="s">
        <v>108</v>
      </c>
      <c r="B443" s="9" t="s">
        <v>181</v>
      </c>
      <c r="C443" s="5">
        <v>69</v>
      </c>
      <c r="D443" s="5">
        <v>8</v>
      </c>
      <c r="E443" s="5">
        <v>0</v>
      </c>
      <c r="F443" s="5">
        <v>0</v>
      </c>
      <c r="G443" s="5">
        <v>0</v>
      </c>
      <c r="H443" s="5">
        <v>0</v>
      </c>
      <c r="I443" s="6">
        <v>0</v>
      </c>
      <c r="J443" s="48">
        <v>0.861</v>
      </c>
      <c r="K443" s="48">
        <v>36.812</v>
      </c>
      <c r="L443" s="48">
        <v>0.563</v>
      </c>
      <c r="M443" s="48">
        <v>2.58</v>
      </c>
      <c r="N443" s="48">
        <v>0.066</v>
      </c>
      <c r="O443" s="48">
        <v>5.792</v>
      </c>
      <c r="P443" s="48">
        <v>22.594</v>
      </c>
      <c r="Q443" s="48">
        <v>0.18</v>
      </c>
      <c r="R443" s="48">
        <v>0.159</v>
      </c>
      <c r="S443" s="48">
        <v>0.025</v>
      </c>
      <c r="T443" s="48">
        <v>0.004</v>
      </c>
      <c r="U443" s="48">
        <v>-0.012</v>
      </c>
      <c r="V443" s="48">
        <v>0.088</v>
      </c>
      <c r="W443" s="48">
        <v>32.718</v>
      </c>
      <c r="X443" s="48">
        <v>102.432</v>
      </c>
      <c r="AA443" s="35" t="s">
        <v>111</v>
      </c>
      <c r="AB443" s="28" t="s">
        <v>161</v>
      </c>
      <c r="AC443" s="21">
        <v>35</v>
      </c>
      <c r="AD443" s="21">
        <v>8</v>
      </c>
      <c r="AE443" s="21">
        <v>0</v>
      </c>
      <c r="AF443" s="21">
        <v>0</v>
      </c>
      <c r="AG443" s="21">
        <v>0</v>
      </c>
      <c r="AH443" s="21">
        <v>0</v>
      </c>
      <c r="AI443" s="22">
        <v>0</v>
      </c>
      <c r="AJ443" s="23">
        <v>0.267</v>
      </c>
      <c r="AK443" s="23">
        <v>61.862</v>
      </c>
      <c r="AL443" s="23">
        <v>0.387</v>
      </c>
      <c r="AM443" s="23">
        <v>0.051</v>
      </c>
      <c r="AN443" s="23">
        <v>0.036</v>
      </c>
      <c r="AO443" s="23">
        <v>0.037</v>
      </c>
      <c r="AP443" s="23">
        <v>9.113</v>
      </c>
      <c r="AQ443" s="23">
        <v>0.154</v>
      </c>
      <c r="AR443" s="23">
        <v>0.118</v>
      </c>
      <c r="AS443" s="23">
        <v>0.007</v>
      </c>
      <c r="AT443" s="23">
        <v>-0.029</v>
      </c>
      <c r="AU443" s="23">
        <v>-0.008</v>
      </c>
      <c r="AV443" s="23">
        <v>0.086</v>
      </c>
      <c r="AW443" s="23">
        <v>30.112</v>
      </c>
      <c r="AX443" s="36">
        <v>102.193</v>
      </c>
    </row>
    <row r="444" spans="1:50" ht="15.75">
      <c r="A444" s="110" t="s">
        <v>108</v>
      </c>
      <c r="B444" s="9" t="s">
        <v>182</v>
      </c>
      <c r="C444" s="5">
        <v>69</v>
      </c>
      <c r="D444" s="5">
        <v>8</v>
      </c>
      <c r="E444" s="5">
        <v>0</v>
      </c>
      <c r="F444" s="5">
        <v>0</v>
      </c>
      <c r="G444" s="5">
        <v>0</v>
      </c>
      <c r="H444" s="5">
        <v>0</v>
      </c>
      <c r="I444" s="6">
        <v>0</v>
      </c>
      <c r="J444" s="48">
        <v>1.086</v>
      </c>
      <c r="K444" s="48">
        <v>38.849</v>
      </c>
      <c r="L444" s="48">
        <v>0.563</v>
      </c>
      <c r="M444" s="48">
        <v>2.398</v>
      </c>
      <c r="N444" s="48">
        <v>0.038</v>
      </c>
      <c r="O444" s="48">
        <v>5.464</v>
      </c>
      <c r="P444" s="48">
        <v>20.621</v>
      </c>
      <c r="Q444" s="68">
        <v>0.148</v>
      </c>
      <c r="R444" s="48">
        <v>0.205</v>
      </c>
      <c r="S444" s="48">
        <v>0.036</v>
      </c>
      <c r="T444" s="48">
        <v>-0.022</v>
      </c>
      <c r="U444" s="48">
        <v>-0.033</v>
      </c>
      <c r="V444" s="48">
        <v>0.095</v>
      </c>
      <c r="W444" s="48">
        <v>33.108</v>
      </c>
      <c r="X444" s="48">
        <v>102.556</v>
      </c>
      <c r="AA444" s="35" t="s">
        <v>111</v>
      </c>
      <c r="AB444" s="28" t="s">
        <v>162</v>
      </c>
      <c r="AC444" s="21">
        <v>35</v>
      </c>
      <c r="AD444" s="21">
        <v>8</v>
      </c>
      <c r="AE444" s="21">
        <v>0</v>
      </c>
      <c r="AF444" s="21">
        <v>0</v>
      </c>
      <c r="AG444" s="21">
        <v>0</v>
      </c>
      <c r="AH444" s="21">
        <v>0</v>
      </c>
      <c r="AI444" s="22">
        <v>0</v>
      </c>
      <c r="AJ444" s="23">
        <v>0.268</v>
      </c>
      <c r="AK444" s="23">
        <v>63.431</v>
      </c>
      <c r="AL444" s="23">
        <v>0.352</v>
      </c>
      <c r="AM444" s="23">
        <v>0.045</v>
      </c>
      <c r="AN444" s="23">
        <v>0.048</v>
      </c>
      <c r="AO444" s="23">
        <v>0.041</v>
      </c>
      <c r="AP444" s="23">
        <v>8.029</v>
      </c>
      <c r="AQ444" s="23">
        <v>0.131</v>
      </c>
      <c r="AR444" s="23">
        <v>0.124</v>
      </c>
      <c r="AS444" s="23">
        <v>0.004</v>
      </c>
      <c r="AT444" s="23">
        <v>-0.04</v>
      </c>
      <c r="AU444" s="23">
        <v>0.014</v>
      </c>
      <c r="AV444" s="23">
        <v>0.11</v>
      </c>
      <c r="AW444" s="23">
        <v>30.643</v>
      </c>
      <c r="AX444" s="36">
        <v>103.198</v>
      </c>
    </row>
    <row r="445" spans="1:50" ht="15.75">
      <c r="A445" s="110" t="s">
        <v>108</v>
      </c>
      <c r="B445" s="9" t="s">
        <v>183</v>
      </c>
      <c r="C445" s="5">
        <v>69</v>
      </c>
      <c r="D445" s="5">
        <v>8</v>
      </c>
      <c r="E445" s="5">
        <v>0</v>
      </c>
      <c r="F445" s="5">
        <v>0</v>
      </c>
      <c r="G445" s="5">
        <v>0</v>
      </c>
      <c r="H445" s="5">
        <v>0</v>
      </c>
      <c r="I445" s="6">
        <v>0</v>
      </c>
      <c r="J445" s="48">
        <v>1.173</v>
      </c>
      <c r="K445" s="48">
        <v>39.963</v>
      </c>
      <c r="L445" s="48">
        <v>0.536</v>
      </c>
      <c r="M445" s="48">
        <v>2.299</v>
      </c>
      <c r="N445" s="48">
        <v>0.036</v>
      </c>
      <c r="O445" s="48">
        <v>5.311</v>
      </c>
      <c r="P445" s="48">
        <v>19.434</v>
      </c>
      <c r="Q445" s="48">
        <v>0.18</v>
      </c>
      <c r="R445" s="48">
        <v>0.21</v>
      </c>
      <c r="S445" s="48">
        <v>0.04</v>
      </c>
      <c r="T445" s="48">
        <v>0.05</v>
      </c>
      <c r="U445" s="48">
        <v>-0.005</v>
      </c>
      <c r="V445" s="48">
        <v>0.101</v>
      </c>
      <c r="W445" s="48">
        <v>33.389</v>
      </c>
      <c r="X445" s="48">
        <v>102.717</v>
      </c>
      <c r="AA445" s="35" t="s">
        <v>111</v>
      </c>
      <c r="AB445" s="28" t="s">
        <v>163</v>
      </c>
      <c r="AC445" s="21">
        <v>35</v>
      </c>
      <c r="AD445" s="21">
        <v>8</v>
      </c>
      <c r="AE445" s="21">
        <v>0</v>
      </c>
      <c r="AF445" s="21">
        <v>0</v>
      </c>
      <c r="AG445" s="21">
        <v>0</v>
      </c>
      <c r="AH445" s="21">
        <v>0</v>
      </c>
      <c r="AI445" s="22">
        <v>0</v>
      </c>
      <c r="AJ445" s="23">
        <v>0.241</v>
      </c>
      <c r="AK445" s="23">
        <v>63.387</v>
      </c>
      <c r="AL445" s="23">
        <v>0.322</v>
      </c>
      <c r="AM445" s="23">
        <v>0.031</v>
      </c>
      <c r="AN445" s="23">
        <v>0.043</v>
      </c>
      <c r="AO445" s="23">
        <v>0.031</v>
      </c>
      <c r="AP445" s="23">
        <v>7.933</v>
      </c>
      <c r="AQ445" s="23">
        <v>0.139</v>
      </c>
      <c r="AR445" s="23">
        <v>0.111</v>
      </c>
      <c r="AS445" s="23">
        <v>0.003</v>
      </c>
      <c r="AT445" s="23">
        <v>0.046</v>
      </c>
      <c r="AU445" s="23">
        <v>-0.059</v>
      </c>
      <c r="AV445" s="23">
        <v>0.086</v>
      </c>
      <c r="AW445" s="23">
        <v>30.983</v>
      </c>
      <c r="AX445" s="36">
        <v>103.297</v>
      </c>
    </row>
    <row r="446" spans="1:50" ht="15.75">
      <c r="A446" s="110" t="s">
        <v>108</v>
      </c>
      <c r="B446" s="9" t="s">
        <v>62</v>
      </c>
      <c r="C446" s="5">
        <v>69</v>
      </c>
      <c r="D446" s="5">
        <v>8</v>
      </c>
      <c r="E446" s="5">
        <v>0</v>
      </c>
      <c r="F446" s="5">
        <v>0</v>
      </c>
      <c r="G446" s="5">
        <v>0</v>
      </c>
      <c r="H446" s="5">
        <v>0</v>
      </c>
      <c r="I446" s="6">
        <v>0</v>
      </c>
      <c r="J446" s="48">
        <v>1.139</v>
      </c>
      <c r="K446" s="48">
        <v>40.22</v>
      </c>
      <c r="L446" s="48">
        <v>0.567</v>
      </c>
      <c r="M446" s="48">
        <v>2.178</v>
      </c>
      <c r="N446" s="48">
        <v>0.042</v>
      </c>
      <c r="O446" s="48">
        <v>5.218</v>
      </c>
      <c r="P446" s="48">
        <v>19.26</v>
      </c>
      <c r="Q446" s="48">
        <v>0.172</v>
      </c>
      <c r="R446" s="48">
        <v>0.19</v>
      </c>
      <c r="S446" s="48">
        <v>0.057</v>
      </c>
      <c r="T446" s="48">
        <v>-0.041</v>
      </c>
      <c r="U446" s="48">
        <v>0</v>
      </c>
      <c r="V446" s="48">
        <v>0.11</v>
      </c>
      <c r="W446" s="48">
        <v>32.592</v>
      </c>
      <c r="X446" s="48">
        <v>101.704</v>
      </c>
      <c r="AA446" s="35" t="s">
        <v>111</v>
      </c>
      <c r="AB446" s="28" t="s">
        <v>164</v>
      </c>
      <c r="AC446" s="21">
        <v>35</v>
      </c>
      <c r="AD446" s="21">
        <v>8</v>
      </c>
      <c r="AE446" s="21">
        <v>0</v>
      </c>
      <c r="AF446" s="21">
        <v>0</v>
      </c>
      <c r="AG446" s="21">
        <v>0</v>
      </c>
      <c r="AH446" s="21">
        <v>0</v>
      </c>
      <c r="AI446" s="22">
        <v>0</v>
      </c>
      <c r="AJ446" s="23">
        <v>0.236</v>
      </c>
      <c r="AK446" s="23">
        <v>64.114</v>
      </c>
      <c r="AL446" s="23">
        <v>0.298</v>
      </c>
      <c r="AM446" s="23">
        <v>0.03</v>
      </c>
      <c r="AN446" s="23">
        <v>0.036</v>
      </c>
      <c r="AO446" s="23">
        <v>0.025</v>
      </c>
      <c r="AP446" s="23">
        <v>7.06</v>
      </c>
      <c r="AQ446" s="23">
        <v>0.068</v>
      </c>
      <c r="AR446" s="23">
        <v>0.114</v>
      </c>
      <c r="AS446" s="23">
        <v>0.013</v>
      </c>
      <c r="AT446" s="23">
        <v>0.006</v>
      </c>
      <c r="AU446" s="23">
        <v>-0.052</v>
      </c>
      <c r="AV446" s="23">
        <v>0.086</v>
      </c>
      <c r="AW446" s="23">
        <v>30.671</v>
      </c>
      <c r="AX446" s="36">
        <v>102.703</v>
      </c>
    </row>
    <row r="447" spans="1:50" ht="15.75">
      <c r="A447" s="110" t="s">
        <v>108</v>
      </c>
      <c r="B447" s="9" t="s">
        <v>63</v>
      </c>
      <c r="C447" s="5">
        <v>69</v>
      </c>
      <c r="D447" s="5">
        <v>8</v>
      </c>
      <c r="E447" s="5">
        <v>0</v>
      </c>
      <c r="F447" s="5">
        <v>0</v>
      </c>
      <c r="G447" s="5">
        <v>0</v>
      </c>
      <c r="H447" s="5">
        <v>0</v>
      </c>
      <c r="I447" s="6">
        <v>0</v>
      </c>
      <c r="J447" s="48">
        <v>0.995</v>
      </c>
      <c r="K447" s="48">
        <v>38.04</v>
      </c>
      <c r="L447" s="48">
        <v>0.558</v>
      </c>
      <c r="M447" s="48">
        <v>2.303</v>
      </c>
      <c r="N447" s="48">
        <v>0.042</v>
      </c>
      <c r="O447" s="48">
        <v>5.36</v>
      </c>
      <c r="P447" s="48">
        <v>21.454</v>
      </c>
      <c r="Q447" s="48">
        <v>0.178</v>
      </c>
      <c r="R447" s="48">
        <v>0.18</v>
      </c>
      <c r="S447" s="48">
        <v>0.041</v>
      </c>
      <c r="T447" s="48">
        <v>-0.054</v>
      </c>
      <c r="U447" s="48">
        <v>-0.023</v>
      </c>
      <c r="V447" s="48">
        <v>0.075</v>
      </c>
      <c r="W447" s="48">
        <v>33.819</v>
      </c>
      <c r="X447" s="48">
        <v>102.966</v>
      </c>
      <c r="AA447" s="35" t="s">
        <v>111</v>
      </c>
      <c r="AB447" s="28" t="s">
        <v>165</v>
      </c>
      <c r="AC447" s="21">
        <v>35</v>
      </c>
      <c r="AD447" s="21">
        <v>8</v>
      </c>
      <c r="AE447" s="21">
        <v>0</v>
      </c>
      <c r="AF447" s="21">
        <v>0</v>
      </c>
      <c r="AG447" s="21">
        <v>0</v>
      </c>
      <c r="AH447" s="21">
        <v>0</v>
      </c>
      <c r="AI447" s="22">
        <v>0</v>
      </c>
      <c r="AJ447" s="23">
        <v>0.228</v>
      </c>
      <c r="AK447" s="23">
        <v>64.717</v>
      </c>
      <c r="AL447" s="23">
        <v>0.264</v>
      </c>
      <c r="AM447" s="23">
        <v>0.03</v>
      </c>
      <c r="AN447" s="23">
        <v>0.038</v>
      </c>
      <c r="AO447" s="23">
        <v>0.02</v>
      </c>
      <c r="AP447" s="23">
        <v>6.816</v>
      </c>
      <c r="AQ447" s="23">
        <v>0.108</v>
      </c>
      <c r="AR447" s="23">
        <v>0.11</v>
      </c>
      <c r="AS447" s="23">
        <v>0.007</v>
      </c>
      <c r="AT447" s="23">
        <v>0.018</v>
      </c>
      <c r="AU447" s="23">
        <v>-0.047</v>
      </c>
      <c r="AV447" s="23">
        <v>0.092</v>
      </c>
      <c r="AW447" s="23">
        <v>30.901</v>
      </c>
      <c r="AX447" s="36">
        <v>103.302</v>
      </c>
    </row>
    <row r="448" spans="1:50" ht="15.75">
      <c r="A448" s="110" t="s">
        <v>108</v>
      </c>
      <c r="B448" s="9" t="s">
        <v>64</v>
      </c>
      <c r="C448" s="5">
        <v>69</v>
      </c>
      <c r="D448" s="5">
        <v>8</v>
      </c>
      <c r="E448" s="5">
        <v>0</v>
      </c>
      <c r="F448" s="5">
        <v>0</v>
      </c>
      <c r="G448" s="5">
        <v>0</v>
      </c>
      <c r="H448" s="5">
        <v>0</v>
      </c>
      <c r="I448" s="6">
        <v>0</v>
      </c>
      <c r="J448" s="48">
        <v>0.884</v>
      </c>
      <c r="K448" s="48">
        <v>37.255</v>
      </c>
      <c r="L448" s="48">
        <v>0.575</v>
      </c>
      <c r="M448" s="48">
        <v>2.411</v>
      </c>
      <c r="N448" s="48">
        <v>0.03</v>
      </c>
      <c r="O448" s="48">
        <v>5.455</v>
      </c>
      <c r="P448" s="48">
        <v>22.139</v>
      </c>
      <c r="Q448" s="48">
        <v>0.167</v>
      </c>
      <c r="R448" s="48">
        <v>0.169</v>
      </c>
      <c r="S448" s="48">
        <v>0.046</v>
      </c>
      <c r="T448" s="48">
        <v>0.018</v>
      </c>
      <c r="U448" s="48">
        <v>-0.03</v>
      </c>
      <c r="V448" s="48">
        <v>0.08</v>
      </c>
      <c r="W448" s="48">
        <v>33.298</v>
      </c>
      <c r="X448" s="48">
        <v>102.496</v>
      </c>
      <c r="AA448" s="35" t="s">
        <v>111</v>
      </c>
      <c r="AB448" s="28" t="s">
        <v>166</v>
      </c>
      <c r="AC448" s="21">
        <v>35</v>
      </c>
      <c r="AD448" s="21">
        <v>8</v>
      </c>
      <c r="AE448" s="21">
        <v>0</v>
      </c>
      <c r="AF448" s="21">
        <v>0</v>
      </c>
      <c r="AG448" s="21">
        <v>0</v>
      </c>
      <c r="AH448" s="21">
        <v>0</v>
      </c>
      <c r="AI448" s="22">
        <v>0</v>
      </c>
      <c r="AJ448" s="23">
        <v>0.227</v>
      </c>
      <c r="AK448" s="23">
        <v>64.099</v>
      </c>
      <c r="AL448" s="23">
        <v>0.306</v>
      </c>
      <c r="AM448" s="23">
        <v>0.04</v>
      </c>
      <c r="AN448" s="23">
        <v>0.043</v>
      </c>
      <c r="AO448" s="23">
        <v>0.025</v>
      </c>
      <c r="AP448" s="23">
        <v>7.613</v>
      </c>
      <c r="AQ448" s="23">
        <v>0.109</v>
      </c>
      <c r="AR448" s="23">
        <v>0.098</v>
      </c>
      <c r="AS448" s="23">
        <v>0</v>
      </c>
      <c r="AT448" s="23">
        <v>-0.003</v>
      </c>
      <c r="AU448" s="23">
        <v>-0.022</v>
      </c>
      <c r="AV448" s="23">
        <v>0.089</v>
      </c>
      <c r="AW448" s="23">
        <v>30.864</v>
      </c>
      <c r="AX448" s="36">
        <v>103.487</v>
      </c>
    </row>
    <row r="449" spans="1:50" ht="15.75">
      <c r="A449" s="110" t="s">
        <v>108</v>
      </c>
      <c r="B449" s="9" t="s">
        <v>65</v>
      </c>
      <c r="C449" s="5">
        <v>69</v>
      </c>
      <c r="D449" s="5">
        <v>8</v>
      </c>
      <c r="E449" s="5">
        <v>0</v>
      </c>
      <c r="F449" s="5">
        <v>0</v>
      </c>
      <c r="G449" s="5">
        <v>0</v>
      </c>
      <c r="H449" s="5">
        <v>0</v>
      </c>
      <c r="I449" s="6">
        <v>0</v>
      </c>
      <c r="J449" s="48">
        <v>0.876</v>
      </c>
      <c r="K449" s="48">
        <v>37.425</v>
      </c>
      <c r="L449" s="48">
        <v>0.57</v>
      </c>
      <c r="M449" s="48">
        <v>2.464</v>
      </c>
      <c r="N449" s="48">
        <v>0.063</v>
      </c>
      <c r="O449" s="48">
        <v>5.653</v>
      </c>
      <c r="P449" s="48">
        <v>22.122</v>
      </c>
      <c r="Q449" s="48">
        <v>0.174</v>
      </c>
      <c r="R449" s="48">
        <v>0.173</v>
      </c>
      <c r="S449" s="48">
        <v>0.022</v>
      </c>
      <c r="T449" s="48">
        <v>-0.041</v>
      </c>
      <c r="U449" s="48">
        <v>-0.005</v>
      </c>
      <c r="V449" s="48">
        <v>0.075</v>
      </c>
      <c r="W449" s="48">
        <v>32.732</v>
      </c>
      <c r="X449" s="48">
        <v>102.303</v>
      </c>
      <c r="AA449" s="35" t="s">
        <v>111</v>
      </c>
      <c r="AB449" s="28" t="s">
        <v>167</v>
      </c>
      <c r="AC449" s="21">
        <v>35</v>
      </c>
      <c r="AD449" s="21">
        <v>8</v>
      </c>
      <c r="AE449" s="21">
        <v>0</v>
      </c>
      <c r="AF449" s="21">
        <v>0</v>
      </c>
      <c r="AG449" s="21">
        <v>0</v>
      </c>
      <c r="AH449" s="21">
        <v>0</v>
      </c>
      <c r="AI449" s="22">
        <v>0</v>
      </c>
      <c r="AJ449" s="23">
        <v>0.211</v>
      </c>
      <c r="AK449" s="23">
        <v>62.84</v>
      </c>
      <c r="AL449" s="23">
        <v>0.353</v>
      </c>
      <c r="AM449" s="23">
        <v>0.064</v>
      </c>
      <c r="AN449" s="23">
        <v>0.048</v>
      </c>
      <c r="AO449" s="23">
        <v>0.031</v>
      </c>
      <c r="AP449" s="23">
        <v>8.471</v>
      </c>
      <c r="AQ449" s="23">
        <v>0.113</v>
      </c>
      <c r="AR449" s="23">
        <v>0.11</v>
      </c>
      <c r="AS449" s="23">
        <v>0.008</v>
      </c>
      <c r="AT449" s="23">
        <v>0</v>
      </c>
      <c r="AU449" s="23">
        <v>-0.088</v>
      </c>
      <c r="AV449" s="23">
        <v>0.096</v>
      </c>
      <c r="AW449" s="23">
        <v>30.866</v>
      </c>
      <c r="AX449" s="36">
        <v>103.124</v>
      </c>
    </row>
    <row r="450" spans="1:50" ht="15.75">
      <c r="A450" s="110" t="s">
        <v>108</v>
      </c>
      <c r="B450" s="9" t="s">
        <v>66</v>
      </c>
      <c r="C450" s="5">
        <v>69</v>
      </c>
      <c r="D450" s="5">
        <v>8</v>
      </c>
      <c r="E450" s="5">
        <v>0</v>
      </c>
      <c r="F450" s="5">
        <v>0</v>
      </c>
      <c r="G450" s="5">
        <v>0</v>
      </c>
      <c r="H450" s="5">
        <v>0</v>
      </c>
      <c r="I450" s="6">
        <v>0</v>
      </c>
      <c r="J450" s="48">
        <v>0.873</v>
      </c>
      <c r="K450" s="48">
        <v>37.076</v>
      </c>
      <c r="L450" s="48">
        <v>0.591</v>
      </c>
      <c r="M450" s="48">
        <v>2.54</v>
      </c>
      <c r="N450" s="48">
        <v>0.053</v>
      </c>
      <c r="O450" s="48">
        <v>5.673</v>
      </c>
      <c r="P450" s="48">
        <v>22.299</v>
      </c>
      <c r="Q450" s="48">
        <v>0.197</v>
      </c>
      <c r="R450" s="48">
        <v>0.181</v>
      </c>
      <c r="S450" s="48">
        <v>0.028</v>
      </c>
      <c r="T450" s="48">
        <v>0.002</v>
      </c>
      <c r="U450" s="48">
        <v>-0.017</v>
      </c>
      <c r="V450" s="48">
        <v>0.081</v>
      </c>
      <c r="W450" s="48">
        <v>32.441</v>
      </c>
      <c r="X450" s="48">
        <v>102.018</v>
      </c>
      <c r="AA450" s="35" t="s">
        <v>111</v>
      </c>
      <c r="AB450" s="28" t="s">
        <v>168</v>
      </c>
      <c r="AC450" s="21">
        <v>35</v>
      </c>
      <c r="AD450" s="21">
        <v>8</v>
      </c>
      <c r="AE450" s="21">
        <v>0</v>
      </c>
      <c r="AF450" s="21">
        <v>0</v>
      </c>
      <c r="AG450" s="21">
        <v>0</v>
      </c>
      <c r="AH450" s="21">
        <v>0</v>
      </c>
      <c r="AI450" s="22">
        <v>0</v>
      </c>
      <c r="AJ450" s="23">
        <v>0.228</v>
      </c>
      <c r="AK450" s="23">
        <v>63.061</v>
      </c>
      <c r="AL450" s="23">
        <v>0.369</v>
      </c>
      <c r="AM450" s="23">
        <v>0.065</v>
      </c>
      <c r="AN450" s="23">
        <v>0.041</v>
      </c>
      <c r="AO450" s="23">
        <v>0.034</v>
      </c>
      <c r="AP450" s="23">
        <v>8.66</v>
      </c>
      <c r="AQ450" s="23">
        <v>0.108</v>
      </c>
      <c r="AR450" s="23">
        <v>0.11</v>
      </c>
      <c r="AS450" s="23">
        <v>0.009</v>
      </c>
      <c r="AT450" s="23">
        <v>0.024</v>
      </c>
      <c r="AU450" s="23">
        <v>0.015</v>
      </c>
      <c r="AV450" s="23">
        <v>0.083</v>
      </c>
      <c r="AW450" s="23">
        <v>32.861</v>
      </c>
      <c r="AX450" s="36">
        <v>105.668</v>
      </c>
    </row>
    <row r="451" spans="1:50" ht="16.5" thickBot="1">
      <c r="A451" s="111" t="s">
        <v>108</v>
      </c>
      <c r="B451" s="27" t="s">
        <v>67</v>
      </c>
      <c r="C451" s="15">
        <v>69</v>
      </c>
      <c r="D451" s="15">
        <v>8</v>
      </c>
      <c r="E451" s="15">
        <v>0</v>
      </c>
      <c r="F451" s="15">
        <v>0</v>
      </c>
      <c r="G451" s="15">
        <v>0</v>
      </c>
      <c r="H451" s="15">
        <v>0</v>
      </c>
      <c r="I451" s="16">
        <v>0</v>
      </c>
      <c r="J451" s="49">
        <v>0.838</v>
      </c>
      <c r="K451" s="49">
        <v>36.802</v>
      </c>
      <c r="L451" s="49">
        <v>0.545</v>
      </c>
      <c r="M451" s="49">
        <v>2.536</v>
      </c>
      <c r="N451" s="49">
        <v>0.039</v>
      </c>
      <c r="O451" s="49">
        <v>5.792</v>
      </c>
      <c r="P451" s="49">
        <v>22.158</v>
      </c>
      <c r="Q451" s="49">
        <v>0.167</v>
      </c>
      <c r="R451" s="49">
        <v>0.15</v>
      </c>
      <c r="S451" s="49">
        <v>0.023</v>
      </c>
      <c r="T451" s="49">
        <v>0.002</v>
      </c>
      <c r="U451" s="49">
        <v>0.013</v>
      </c>
      <c r="V451" s="49">
        <v>0.069</v>
      </c>
      <c r="W451" s="49">
        <v>32.939</v>
      </c>
      <c r="X451" s="49">
        <v>102.073</v>
      </c>
      <c r="AA451" s="37" t="s">
        <v>111</v>
      </c>
      <c r="AB451" s="44" t="s">
        <v>169</v>
      </c>
      <c r="AC451" s="39">
        <v>35</v>
      </c>
      <c r="AD451" s="39">
        <v>8</v>
      </c>
      <c r="AE451" s="39">
        <v>0</v>
      </c>
      <c r="AF451" s="39">
        <v>0</v>
      </c>
      <c r="AG451" s="39">
        <v>0</v>
      </c>
      <c r="AH451" s="39">
        <v>0</v>
      </c>
      <c r="AI451" s="40">
        <v>0</v>
      </c>
      <c r="AJ451" s="41">
        <v>0.225</v>
      </c>
      <c r="AK451" s="41">
        <v>63.089</v>
      </c>
      <c r="AL451" s="41">
        <v>0.374</v>
      </c>
      <c r="AM451" s="41">
        <v>0.035</v>
      </c>
      <c r="AN451" s="41">
        <v>0.037</v>
      </c>
      <c r="AO451" s="41">
        <v>0.019</v>
      </c>
      <c r="AP451" s="41">
        <v>8.694</v>
      </c>
      <c r="AQ451" s="41">
        <v>0.137</v>
      </c>
      <c r="AR451" s="41">
        <v>0.113</v>
      </c>
      <c r="AS451" s="41">
        <v>0.002</v>
      </c>
      <c r="AT451" s="41">
        <v>0.007</v>
      </c>
      <c r="AU451" s="41">
        <v>0.022</v>
      </c>
      <c r="AV451" s="41">
        <v>0.092</v>
      </c>
      <c r="AW451" s="41">
        <v>30.975</v>
      </c>
      <c r="AX451" s="42">
        <v>103.822</v>
      </c>
    </row>
    <row r="452" spans="1:24" ht="15.75">
      <c r="A452" s="47" t="s">
        <v>2</v>
      </c>
      <c r="E452" s="103" t="s">
        <v>49</v>
      </c>
      <c r="F452" s="21"/>
      <c r="G452" s="21"/>
      <c r="H452" s="21"/>
      <c r="I452" s="47" t="s">
        <v>2</v>
      </c>
      <c r="J452" s="45">
        <f aca="true" t="shared" si="222" ref="J452:X452">AVERAGE(J442:J451)</f>
        <v>0.9559</v>
      </c>
      <c r="K452" s="26">
        <f t="shared" si="222"/>
        <v>37.901300000000006</v>
      </c>
      <c r="L452" s="50">
        <f t="shared" si="222"/>
        <v>0.5653</v>
      </c>
      <c r="M452" s="26">
        <f t="shared" si="222"/>
        <v>2.4268</v>
      </c>
      <c r="N452" s="45">
        <f t="shared" si="222"/>
        <v>0.0445</v>
      </c>
      <c r="O452" s="26">
        <f t="shared" si="222"/>
        <v>5.5591</v>
      </c>
      <c r="P452" s="26">
        <f t="shared" si="222"/>
        <v>21.4749</v>
      </c>
      <c r="Q452" s="50">
        <f>AVERAGE(Q442:Q443,Q445:Q451)</f>
        <v>0.178</v>
      </c>
      <c r="R452" s="45">
        <f t="shared" si="222"/>
        <v>0.1805</v>
      </c>
      <c r="S452" s="45">
        <f t="shared" si="222"/>
        <v>0.03380000000000001</v>
      </c>
      <c r="T452" s="26">
        <f t="shared" si="222"/>
        <v>-0.008499999999999999</v>
      </c>
      <c r="U452" s="26">
        <f t="shared" si="222"/>
        <v>-0.012300000000000002</v>
      </c>
      <c r="V452" s="26">
        <f t="shared" si="222"/>
        <v>0.08569999999999997</v>
      </c>
      <c r="W452" s="26">
        <f t="shared" si="222"/>
        <v>33.01560000000001</v>
      </c>
      <c r="X452" s="26">
        <f t="shared" si="222"/>
        <v>102.39739999999999</v>
      </c>
    </row>
    <row r="453" spans="1:24" ht="15.75">
      <c r="A453" s="47" t="s">
        <v>3</v>
      </c>
      <c r="E453" s="103" t="s">
        <v>49</v>
      </c>
      <c r="F453" s="21"/>
      <c r="G453" s="21"/>
      <c r="H453" s="21"/>
      <c r="I453" s="47" t="s">
        <v>3</v>
      </c>
      <c r="J453" s="45">
        <f>STDEV(J442:J451)</f>
        <v>0.1313624756161374</v>
      </c>
      <c r="K453" s="26">
        <f aca="true" t="shared" si="223" ref="K453:X453">STDEV(K442:K451)</f>
        <v>1.3347812180278835</v>
      </c>
      <c r="L453" s="50">
        <f t="shared" si="223"/>
        <v>0.016673665197283718</v>
      </c>
      <c r="M453" s="26">
        <f t="shared" si="223"/>
        <v>0.13404377394468325</v>
      </c>
      <c r="N453" s="45">
        <f t="shared" si="223"/>
        <v>0.012094535037684482</v>
      </c>
      <c r="O453" s="26">
        <f t="shared" si="223"/>
        <v>0.22760416418764293</v>
      </c>
      <c r="P453" s="26">
        <f t="shared" si="223"/>
        <v>1.2685093132404575</v>
      </c>
      <c r="Q453" s="50">
        <f>STDEV(Q442:Q443,Q445:Q451)</f>
        <v>0.009643650760992956</v>
      </c>
      <c r="R453" s="45">
        <f t="shared" si="223"/>
        <v>0.018851760896236955</v>
      </c>
      <c r="S453" s="45">
        <f t="shared" si="223"/>
        <v>0.012200182148002711</v>
      </c>
      <c r="T453" s="26">
        <f t="shared" si="223"/>
        <v>0.03144041984452498</v>
      </c>
      <c r="U453" s="26">
        <f t="shared" si="223"/>
        <v>0.014055841015985726</v>
      </c>
      <c r="V453" s="26">
        <f t="shared" si="223"/>
        <v>0.012849989191521808</v>
      </c>
      <c r="W453" s="26">
        <f t="shared" si="223"/>
        <v>0.4174699456913705</v>
      </c>
      <c r="X453" s="26">
        <f t="shared" si="223"/>
        <v>0.3796946726574461</v>
      </c>
    </row>
    <row r="454" spans="1:24" ht="15.75">
      <c r="A454" s="47" t="s">
        <v>4</v>
      </c>
      <c r="E454" s="103" t="s">
        <v>49</v>
      </c>
      <c r="F454" s="21"/>
      <c r="G454" s="21"/>
      <c r="H454" s="21"/>
      <c r="I454" s="47" t="s">
        <v>4</v>
      </c>
      <c r="J454" s="45">
        <f aca="true" t="shared" si="224" ref="J454:X454">J453*2</f>
        <v>0.2627249512322748</v>
      </c>
      <c r="K454" s="26">
        <f t="shared" si="224"/>
        <v>2.669562436055767</v>
      </c>
      <c r="L454" s="50">
        <f t="shared" si="224"/>
        <v>0.033347330394567436</v>
      </c>
      <c r="M454" s="26">
        <f t="shared" si="224"/>
        <v>0.2680875478893665</v>
      </c>
      <c r="N454" s="45">
        <f t="shared" si="224"/>
        <v>0.024189070075368965</v>
      </c>
      <c r="O454" s="26">
        <f t="shared" si="224"/>
        <v>0.45520832837528585</v>
      </c>
      <c r="P454" s="26">
        <f t="shared" si="224"/>
        <v>2.537018626480915</v>
      </c>
      <c r="Q454" s="50">
        <f t="shared" si="224"/>
        <v>0.019287301521985913</v>
      </c>
      <c r="R454" s="45">
        <f t="shared" si="224"/>
        <v>0.03770352179247391</v>
      </c>
      <c r="S454" s="45">
        <f t="shared" si="224"/>
        <v>0.024400364296005422</v>
      </c>
      <c r="T454" s="26">
        <f t="shared" si="224"/>
        <v>0.06288083968904996</v>
      </c>
      <c r="U454" s="26">
        <f t="shared" si="224"/>
        <v>0.028111682031971452</v>
      </c>
      <c r="V454" s="26">
        <f t="shared" si="224"/>
        <v>0.025699978383043616</v>
      </c>
      <c r="W454" s="26">
        <f t="shared" si="224"/>
        <v>0.834939891382741</v>
      </c>
      <c r="X454" s="26">
        <f t="shared" si="224"/>
        <v>0.7593893453148922</v>
      </c>
    </row>
    <row r="455" spans="1:24" ht="15.75">
      <c r="A455" s="56" t="s">
        <v>5</v>
      </c>
      <c r="E455" s="103" t="s">
        <v>49</v>
      </c>
      <c r="F455" s="93"/>
      <c r="G455" s="93"/>
      <c r="H455" s="93"/>
      <c r="I455" s="56" t="s">
        <v>5</v>
      </c>
      <c r="J455" s="55">
        <f>MAX(J442:J451)</f>
        <v>1.173</v>
      </c>
      <c r="K455" s="55">
        <f aca="true" t="shared" si="225" ref="K455:X455">MAX(K442:K451)</f>
        <v>40.22</v>
      </c>
      <c r="L455" s="55">
        <f t="shared" si="225"/>
        <v>0.591</v>
      </c>
      <c r="M455" s="55">
        <f t="shared" si="225"/>
        <v>2.58</v>
      </c>
      <c r="N455" s="55">
        <f t="shared" si="225"/>
        <v>0.066</v>
      </c>
      <c r="O455" s="55">
        <f t="shared" si="225"/>
        <v>5.873</v>
      </c>
      <c r="P455" s="55">
        <f t="shared" si="225"/>
        <v>22.668</v>
      </c>
      <c r="Q455" s="55">
        <f t="shared" si="225"/>
        <v>0.197</v>
      </c>
      <c r="R455" s="55">
        <f t="shared" si="225"/>
        <v>0.21</v>
      </c>
      <c r="S455" s="55">
        <f t="shared" si="225"/>
        <v>0.057</v>
      </c>
      <c r="T455" s="55">
        <f t="shared" si="225"/>
        <v>0.05</v>
      </c>
      <c r="U455" s="55">
        <f t="shared" si="225"/>
        <v>0.013</v>
      </c>
      <c r="V455" s="55">
        <f t="shared" si="225"/>
        <v>0.11</v>
      </c>
      <c r="W455" s="55">
        <f t="shared" si="225"/>
        <v>33.819</v>
      </c>
      <c r="X455" s="55">
        <f t="shared" si="225"/>
        <v>102.966</v>
      </c>
    </row>
    <row r="456" spans="1:24" ht="15.75">
      <c r="A456" s="56" t="s">
        <v>6</v>
      </c>
      <c r="E456" s="103" t="s">
        <v>49</v>
      </c>
      <c r="F456" s="93"/>
      <c r="G456" s="93"/>
      <c r="H456" s="93"/>
      <c r="I456" s="56" t="s">
        <v>6</v>
      </c>
      <c r="J456" s="55">
        <f>J452+J454</f>
        <v>1.2186249512322749</v>
      </c>
      <c r="K456" s="55">
        <f aca="true" t="shared" si="226" ref="K456:X456">K452+K454</f>
        <v>40.570862436055776</v>
      </c>
      <c r="L456" s="55">
        <f t="shared" si="226"/>
        <v>0.5986473303945674</v>
      </c>
      <c r="M456" s="55">
        <f t="shared" si="226"/>
        <v>2.6948875478893664</v>
      </c>
      <c r="N456" s="55">
        <f t="shared" si="226"/>
        <v>0.06868907007536897</v>
      </c>
      <c r="O456" s="55">
        <f t="shared" si="226"/>
        <v>6.014308328375286</v>
      </c>
      <c r="P456" s="55">
        <f t="shared" si="226"/>
        <v>24.011918626480917</v>
      </c>
      <c r="Q456" s="55">
        <f t="shared" si="226"/>
        <v>0.1972873015219859</v>
      </c>
      <c r="R456" s="55">
        <f t="shared" si="226"/>
        <v>0.2182035217924739</v>
      </c>
      <c r="S456" s="55">
        <f t="shared" si="226"/>
        <v>0.05820036429600543</v>
      </c>
      <c r="T456" s="55">
        <f t="shared" si="226"/>
        <v>0.05438083968904996</v>
      </c>
      <c r="U456" s="55">
        <f t="shared" si="226"/>
        <v>0.01581168203197145</v>
      </c>
      <c r="V456" s="55">
        <f t="shared" si="226"/>
        <v>0.11139997838304358</v>
      </c>
      <c r="W456" s="55">
        <f t="shared" si="226"/>
        <v>33.85053989138275</v>
      </c>
      <c r="X456" s="55">
        <f t="shared" si="226"/>
        <v>103.15678934531488</v>
      </c>
    </row>
    <row r="457" spans="1:24" ht="15.75">
      <c r="A457" s="56" t="s">
        <v>43</v>
      </c>
      <c r="E457" s="103" t="s">
        <v>49</v>
      </c>
      <c r="F457" s="93"/>
      <c r="G457" s="93"/>
      <c r="H457" s="93"/>
      <c r="I457" s="56" t="s">
        <v>43</v>
      </c>
      <c r="J457" s="55">
        <f aca="true" t="shared" si="227" ref="J457:X457">J456-J455</f>
        <v>0.045624951232274835</v>
      </c>
      <c r="K457" s="55">
        <f t="shared" si="227"/>
        <v>0.3508624360557775</v>
      </c>
      <c r="L457" s="55">
        <f t="shared" si="227"/>
        <v>0.007647330394567442</v>
      </c>
      <c r="M457" s="55">
        <f t="shared" si="227"/>
        <v>0.11488754788936628</v>
      </c>
      <c r="N457" s="55">
        <f t="shared" si="227"/>
        <v>0.002689070075368963</v>
      </c>
      <c r="O457" s="55">
        <f t="shared" si="227"/>
        <v>0.14130832837528562</v>
      </c>
      <c r="P457" s="55">
        <f t="shared" si="227"/>
        <v>1.3439186264809173</v>
      </c>
      <c r="Q457" s="55">
        <f t="shared" si="227"/>
        <v>0.00028730152198588876</v>
      </c>
      <c r="R457" s="55">
        <f t="shared" si="227"/>
        <v>0.008203521792473911</v>
      </c>
      <c r="S457" s="55">
        <f t="shared" si="227"/>
        <v>0.0012003642960054309</v>
      </c>
      <c r="T457" s="55">
        <f t="shared" si="227"/>
        <v>0.00438083968904996</v>
      </c>
      <c r="U457" s="55">
        <f t="shared" si="227"/>
        <v>0.002811682031971451</v>
      </c>
      <c r="V457" s="55">
        <f t="shared" si="227"/>
        <v>0.0013999783830435791</v>
      </c>
      <c r="W457" s="55">
        <f t="shared" si="227"/>
        <v>0.031539891382749374</v>
      </c>
      <c r="X457" s="55">
        <f t="shared" si="227"/>
        <v>0.190789345314883</v>
      </c>
    </row>
    <row r="458" spans="1:24" ht="15.75">
      <c r="A458" s="53" t="s">
        <v>89</v>
      </c>
      <c r="E458" s="103" t="s">
        <v>49</v>
      </c>
      <c r="F458" s="94"/>
      <c r="G458" s="94"/>
      <c r="H458" s="94"/>
      <c r="I458" s="53" t="s">
        <v>89</v>
      </c>
      <c r="J458" s="50">
        <f>MIN(J442:J451)</f>
        <v>0.834</v>
      </c>
      <c r="K458" s="50">
        <f aca="true" t="shared" si="228" ref="K458:X458">MIN(K442:K451)</f>
        <v>36.571</v>
      </c>
      <c r="L458" s="50">
        <f t="shared" si="228"/>
        <v>0.536</v>
      </c>
      <c r="M458" s="50">
        <f t="shared" si="228"/>
        <v>2.178</v>
      </c>
      <c r="N458" s="50">
        <f t="shared" si="228"/>
        <v>0.03</v>
      </c>
      <c r="O458" s="50">
        <f t="shared" si="228"/>
        <v>5.218</v>
      </c>
      <c r="P458" s="50">
        <f t="shared" si="228"/>
        <v>19.26</v>
      </c>
      <c r="Q458" s="50">
        <f>MIN(Q442:Q443,Q445:Q451)</f>
        <v>0.167</v>
      </c>
      <c r="R458" s="50">
        <f t="shared" si="228"/>
        <v>0.15</v>
      </c>
      <c r="S458" s="50">
        <f t="shared" si="228"/>
        <v>0.02</v>
      </c>
      <c r="T458" s="50">
        <f t="shared" si="228"/>
        <v>-0.054</v>
      </c>
      <c r="U458" s="50">
        <f t="shared" si="228"/>
        <v>-0.033</v>
      </c>
      <c r="V458" s="50">
        <f t="shared" si="228"/>
        <v>0.069</v>
      </c>
      <c r="W458" s="50">
        <f t="shared" si="228"/>
        <v>32.441</v>
      </c>
      <c r="X458" s="50">
        <f t="shared" si="228"/>
        <v>101.704</v>
      </c>
    </row>
    <row r="459" spans="1:24" ht="15.75">
      <c r="A459" s="53" t="s">
        <v>7</v>
      </c>
      <c r="E459" s="103" t="s">
        <v>49</v>
      </c>
      <c r="F459" s="94"/>
      <c r="G459" s="94"/>
      <c r="H459" s="94"/>
      <c r="I459" s="53" t="s">
        <v>7</v>
      </c>
      <c r="J459" s="50">
        <f>J452-J454</f>
        <v>0.6931750487677252</v>
      </c>
      <c r="K459" s="50">
        <f aca="true" t="shared" si="229" ref="K459:X459">K452-K454</f>
        <v>35.231737563944236</v>
      </c>
      <c r="L459" s="50">
        <f t="shared" si="229"/>
        <v>0.5319526696054326</v>
      </c>
      <c r="M459" s="50">
        <f t="shared" si="229"/>
        <v>2.158712452110634</v>
      </c>
      <c r="N459" s="50">
        <f t="shared" si="229"/>
        <v>0.020310929924631033</v>
      </c>
      <c r="O459" s="50">
        <f t="shared" si="229"/>
        <v>5.103891671624714</v>
      </c>
      <c r="P459" s="50">
        <f t="shared" si="229"/>
        <v>18.937881373519087</v>
      </c>
      <c r="Q459" s="50">
        <f t="shared" si="229"/>
        <v>0.15871269847801409</v>
      </c>
      <c r="R459" s="50">
        <f t="shared" si="229"/>
        <v>0.14279647820752608</v>
      </c>
      <c r="S459" s="50">
        <f t="shared" si="229"/>
        <v>0.009399635703994588</v>
      </c>
      <c r="T459" s="50">
        <f t="shared" si="229"/>
        <v>-0.07138083968904996</v>
      </c>
      <c r="U459" s="50">
        <f t="shared" si="229"/>
        <v>-0.04041168203197146</v>
      </c>
      <c r="V459" s="50">
        <f t="shared" si="229"/>
        <v>0.060000021616956355</v>
      </c>
      <c r="W459" s="50">
        <f t="shared" si="229"/>
        <v>32.180660108617275</v>
      </c>
      <c r="X459" s="50">
        <f t="shared" si="229"/>
        <v>101.6380106546851</v>
      </c>
    </row>
    <row r="460" spans="1:24" ht="15.75">
      <c r="A460" s="53" t="s">
        <v>43</v>
      </c>
      <c r="E460" s="103" t="s">
        <v>49</v>
      </c>
      <c r="F460" s="94"/>
      <c r="G460" s="94"/>
      <c r="H460" s="94"/>
      <c r="I460" s="53" t="s">
        <v>43</v>
      </c>
      <c r="J460" s="50">
        <f aca="true" t="shared" si="230" ref="J460:X460">J458-J459</f>
        <v>0.1408249512322748</v>
      </c>
      <c r="K460" s="50">
        <f t="shared" si="230"/>
        <v>1.339262436055762</v>
      </c>
      <c r="L460" s="50">
        <f t="shared" si="230"/>
        <v>0.004047330394567394</v>
      </c>
      <c r="M460" s="50">
        <f t="shared" si="230"/>
        <v>0.019287547889366152</v>
      </c>
      <c r="N460" s="50">
        <f t="shared" si="230"/>
        <v>0.009689070075368966</v>
      </c>
      <c r="O460" s="50">
        <f t="shared" si="230"/>
        <v>0.11410832837528595</v>
      </c>
      <c r="P460" s="50">
        <f t="shared" si="230"/>
        <v>0.3221186264809148</v>
      </c>
      <c r="Q460" s="50">
        <f t="shared" si="230"/>
        <v>0.008287301521985924</v>
      </c>
      <c r="R460" s="50">
        <f t="shared" si="230"/>
        <v>0.00720352179247391</v>
      </c>
      <c r="S460" s="50">
        <f t="shared" si="230"/>
        <v>0.010600364296005412</v>
      </c>
      <c r="T460" s="50">
        <f t="shared" si="230"/>
        <v>0.017380839689049958</v>
      </c>
      <c r="U460" s="50">
        <f t="shared" si="230"/>
        <v>0.007411682031971456</v>
      </c>
      <c r="V460" s="50">
        <f t="shared" si="230"/>
        <v>0.008999978383043651</v>
      </c>
      <c r="W460" s="50">
        <f t="shared" si="230"/>
        <v>0.26033989138272773</v>
      </c>
      <c r="X460" s="50">
        <f t="shared" si="230"/>
        <v>0.06598934531488965</v>
      </c>
    </row>
    <row r="462" spans="1:24" ht="15.75">
      <c r="A462" s="57"/>
      <c r="B462" s="61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</row>
    <row r="463" spans="1:24" ht="15.75">
      <c r="A463" s="47" t="s">
        <v>8</v>
      </c>
      <c r="F463" s="103" t="s">
        <v>49</v>
      </c>
      <c r="I463" s="47" t="s">
        <v>8</v>
      </c>
      <c r="J463" s="48">
        <f>AVERAGE(J442:J451,J422:J431,J402:J411,J382:J391)</f>
        <v>0.674075</v>
      </c>
      <c r="K463" s="48">
        <f aca="true" t="shared" si="231" ref="K463:X463">AVERAGE(K442:K451,K422:K431,K402:K411,K382:K391)</f>
        <v>34.38017500000001</v>
      </c>
      <c r="L463" s="48">
        <f t="shared" si="231"/>
        <v>0.7686750000000001</v>
      </c>
      <c r="M463" s="48">
        <f t="shared" si="231"/>
        <v>3.188300000000001</v>
      </c>
      <c r="N463" s="48">
        <f t="shared" si="231"/>
        <v>0.031050000000000005</v>
      </c>
      <c r="O463" s="48">
        <f t="shared" si="231"/>
        <v>5.512200000000002</v>
      </c>
      <c r="P463" s="48">
        <f t="shared" si="231"/>
        <v>24.138200000000005</v>
      </c>
      <c r="Q463" s="48">
        <f t="shared" si="231"/>
        <v>0.22865000000000002</v>
      </c>
      <c r="R463" s="48">
        <f t="shared" si="231"/>
        <v>0.12450000000000001</v>
      </c>
      <c r="S463" s="48">
        <f t="shared" si="231"/>
        <v>0.019800000000000012</v>
      </c>
      <c r="T463" s="48">
        <f t="shared" si="231"/>
        <v>-0.0027500000000000003</v>
      </c>
      <c r="U463" s="48">
        <f t="shared" si="231"/>
        <v>-0.009100000000000002</v>
      </c>
      <c r="V463" s="48">
        <f t="shared" si="231"/>
        <v>0.07459999999999999</v>
      </c>
      <c r="W463" s="48">
        <f t="shared" si="231"/>
        <v>33.56175000000002</v>
      </c>
      <c r="X463" s="48">
        <f t="shared" si="231"/>
        <v>102.69014999999999</v>
      </c>
    </row>
    <row r="464" spans="1:24" ht="15.75">
      <c r="A464" s="47" t="s">
        <v>9</v>
      </c>
      <c r="F464" s="103" t="s">
        <v>49</v>
      </c>
      <c r="I464" s="47" t="s">
        <v>9</v>
      </c>
      <c r="J464" s="48">
        <f>STDEV(J442:J451,J422:J431,J402:J411,J382:J391)</f>
        <v>0.21990468652087908</v>
      </c>
      <c r="K464" s="48">
        <f aca="true" t="shared" si="232" ref="K464:X464">STDEV(K442:K451,K422:K431,K402:K411,K382:K391)</f>
        <v>4.094455875608751</v>
      </c>
      <c r="L464" s="48">
        <f t="shared" si="232"/>
        <v>0.2425434021429497</v>
      </c>
      <c r="M464" s="48">
        <f t="shared" si="232"/>
        <v>0.9296514428151035</v>
      </c>
      <c r="N464" s="48">
        <f t="shared" si="232"/>
        <v>0.012038293600860235</v>
      </c>
      <c r="O464" s="48">
        <f t="shared" si="232"/>
        <v>0.5650084728204923</v>
      </c>
      <c r="P464" s="48">
        <f t="shared" si="232"/>
        <v>3.06931655467799</v>
      </c>
      <c r="Q464" s="48">
        <f t="shared" si="232"/>
        <v>0.08210891765803731</v>
      </c>
      <c r="R464" s="48">
        <f t="shared" si="232"/>
        <v>0.04907816894166553</v>
      </c>
      <c r="S464" s="48">
        <f t="shared" si="232"/>
        <v>0.012586521076950234</v>
      </c>
      <c r="T464" s="48">
        <f t="shared" si="232"/>
        <v>0.029707764676112573</v>
      </c>
      <c r="U464" s="48">
        <f t="shared" si="232"/>
        <v>0.02515877784321215</v>
      </c>
      <c r="V464" s="48">
        <f t="shared" si="232"/>
        <v>0.02498902323123661</v>
      </c>
      <c r="W464" s="48">
        <f t="shared" si="232"/>
        <v>1.3490587554443376</v>
      </c>
      <c r="X464" s="48">
        <f t="shared" si="232"/>
        <v>1.4474566828468303</v>
      </c>
    </row>
    <row r="465" spans="1:24" ht="15.75">
      <c r="A465" s="47" t="s">
        <v>10</v>
      </c>
      <c r="F465" s="103" t="s">
        <v>49</v>
      </c>
      <c r="I465" s="47" t="s">
        <v>10</v>
      </c>
      <c r="J465" s="48">
        <f>2*J464</f>
        <v>0.43980937304175816</v>
      </c>
      <c r="K465" s="48">
        <f aca="true" t="shared" si="233" ref="K465:X465">2*K464</f>
        <v>8.188911751217502</v>
      </c>
      <c r="L465" s="48">
        <f t="shared" si="233"/>
        <v>0.4850868042858994</v>
      </c>
      <c r="M465" s="48">
        <f t="shared" si="233"/>
        <v>1.859302885630207</v>
      </c>
      <c r="N465" s="48">
        <f t="shared" si="233"/>
        <v>0.02407658720172047</v>
      </c>
      <c r="O465" s="48">
        <f t="shared" si="233"/>
        <v>1.1300169456409845</v>
      </c>
      <c r="P465" s="48">
        <f t="shared" si="233"/>
        <v>6.13863310935598</v>
      </c>
      <c r="Q465" s="48">
        <f t="shared" si="233"/>
        <v>0.16421783531607462</v>
      </c>
      <c r="R465" s="48">
        <f t="shared" si="233"/>
        <v>0.09815633788333106</v>
      </c>
      <c r="S465" s="48">
        <f t="shared" si="233"/>
        <v>0.02517304215390047</v>
      </c>
      <c r="T465" s="48">
        <f t="shared" si="233"/>
        <v>0.05941552935222515</v>
      </c>
      <c r="U465" s="48">
        <f t="shared" si="233"/>
        <v>0.0503175556864243</v>
      </c>
      <c r="V465" s="48">
        <f t="shared" si="233"/>
        <v>0.04997804646247322</v>
      </c>
      <c r="W465" s="48">
        <f t="shared" si="233"/>
        <v>2.6981175108886752</v>
      </c>
      <c r="X465" s="48">
        <f t="shared" si="233"/>
        <v>2.8949133656936605</v>
      </c>
    </row>
    <row r="466" spans="1:24" ht="15.75">
      <c r="A466" s="64" t="s">
        <v>11</v>
      </c>
      <c r="F466" s="103" t="s">
        <v>49</v>
      </c>
      <c r="G466" s="95"/>
      <c r="H466" s="95"/>
      <c r="I466" s="64" t="s">
        <v>11</v>
      </c>
      <c r="J466" s="66">
        <f>MAX(J442:J451,J422:J431,J402:J411,J382:J391)</f>
        <v>1.173</v>
      </c>
      <c r="K466" s="66">
        <f aca="true" t="shared" si="234" ref="K466:X466">MAX(K442:K451,K422:K431,K402:K411,K382:K391)</f>
        <v>40.22</v>
      </c>
      <c r="L466" s="66">
        <f t="shared" si="234"/>
        <v>1.285</v>
      </c>
      <c r="M466" s="66">
        <f t="shared" si="234"/>
        <v>4.848</v>
      </c>
      <c r="N466" s="66">
        <f t="shared" si="234"/>
        <v>0.066</v>
      </c>
      <c r="O466" s="66">
        <f t="shared" si="234"/>
        <v>6.581</v>
      </c>
      <c r="P466" s="66">
        <f t="shared" si="234"/>
        <v>28.944</v>
      </c>
      <c r="Q466" s="66">
        <f t="shared" si="234"/>
        <v>0.382</v>
      </c>
      <c r="R466" s="66">
        <f t="shared" si="234"/>
        <v>0.21</v>
      </c>
      <c r="S466" s="66">
        <f t="shared" si="234"/>
        <v>0.057</v>
      </c>
      <c r="T466" s="66">
        <f t="shared" si="234"/>
        <v>0.071</v>
      </c>
      <c r="U466" s="66">
        <f t="shared" si="234"/>
        <v>0.04</v>
      </c>
      <c r="V466" s="66">
        <f t="shared" si="234"/>
        <v>0.122</v>
      </c>
      <c r="W466" s="66">
        <f t="shared" si="234"/>
        <v>36.971</v>
      </c>
      <c r="X466" s="66">
        <f t="shared" si="234"/>
        <v>106.406</v>
      </c>
    </row>
    <row r="467" spans="1:24" ht="15.75">
      <c r="A467" s="64" t="s">
        <v>12</v>
      </c>
      <c r="F467" s="103" t="s">
        <v>49</v>
      </c>
      <c r="G467" s="95"/>
      <c r="H467" s="95"/>
      <c r="I467" s="64" t="s">
        <v>12</v>
      </c>
      <c r="J467" s="66">
        <f aca="true" t="shared" si="235" ref="J467:X467">J463+J465</f>
        <v>1.113884373041758</v>
      </c>
      <c r="K467" s="66">
        <f t="shared" si="235"/>
        <v>42.56908675121751</v>
      </c>
      <c r="L467" s="66">
        <f t="shared" si="235"/>
        <v>1.2537618042858996</v>
      </c>
      <c r="M467" s="66">
        <f t="shared" si="235"/>
        <v>5.047602885630208</v>
      </c>
      <c r="N467" s="66">
        <f t="shared" si="235"/>
        <v>0.05512658720172048</v>
      </c>
      <c r="O467" s="66">
        <f t="shared" si="235"/>
        <v>6.642216945640986</v>
      </c>
      <c r="P467" s="66">
        <f t="shared" si="235"/>
        <v>30.276833109355984</v>
      </c>
      <c r="Q467" s="66">
        <f t="shared" si="235"/>
        <v>0.3928678353160746</v>
      </c>
      <c r="R467" s="66">
        <f t="shared" si="235"/>
        <v>0.22265633788333106</v>
      </c>
      <c r="S467" s="66">
        <f t="shared" si="235"/>
        <v>0.04497304215390048</v>
      </c>
      <c r="T467" s="66">
        <f t="shared" si="235"/>
        <v>0.056665529352225144</v>
      </c>
      <c r="U467" s="66">
        <f t="shared" si="235"/>
        <v>0.041217555686424295</v>
      </c>
      <c r="V467" s="66">
        <f t="shared" si="235"/>
        <v>0.1245780464624732</v>
      </c>
      <c r="W467" s="66">
        <f t="shared" si="235"/>
        <v>36.2598675108887</v>
      </c>
      <c r="X467" s="66">
        <f t="shared" si="235"/>
        <v>105.58506336569364</v>
      </c>
    </row>
    <row r="468" spans="1:24" ht="15.75">
      <c r="A468" s="91" t="s">
        <v>44</v>
      </c>
      <c r="F468" s="103" t="s">
        <v>49</v>
      </c>
      <c r="G468" s="95"/>
      <c r="H468" s="95"/>
      <c r="I468" s="91" t="s">
        <v>44</v>
      </c>
      <c r="J468" s="66">
        <f aca="true" t="shared" si="236" ref="J468:X468">J467-J466</f>
        <v>-0.05911562695824202</v>
      </c>
      <c r="K468" s="66">
        <f t="shared" si="236"/>
        <v>2.349086751217513</v>
      </c>
      <c r="L468" s="66">
        <f t="shared" si="236"/>
        <v>-0.03123819571410036</v>
      </c>
      <c r="M468" s="66">
        <f t="shared" si="236"/>
        <v>0.1996028856302079</v>
      </c>
      <c r="N468" s="66">
        <f t="shared" si="236"/>
        <v>-0.010873412798279525</v>
      </c>
      <c r="O468" s="66">
        <f t="shared" si="236"/>
        <v>0.0612169456409859</v>
      </c>
      <c r="P468" s="66">
        <f t="shared" si="236"/>
        <v>1.3328331093559846</v>
      </c>
      <c r="Q468" s="66">
        <f t="shared" si="236"/>
        <v>0.010867835316074603</v>
      </c>
      <c r="R468" s="66">
        <f t="shared" si="236"/>
        <v>0.012656337883331065</v>
      </c>
      <c r="S468" s="66">
        <f t="shared" si="236"/>
        <v>-0.012026957846099522</v>
      </c>
      <c r="T468" s="66">
        <f t="shared" si="236"/>
        <v>-0.01433447064777485</v>
      </c>
      <c r="U468" s="66">
        <f t="shared" si="236"/>
        <v>0.0012175556864242945</v>
      </c>
      <c r="V468" s="66">
        <f t="shared" si="236"/>
        <v>0.002578046462473199</v>
      </c>
      <c r="W468" s="66">
        <f t="shared" si="236"/>
        <v>-0.7111324891113</v>
      </c>
      <c r="X468" s="66">
        <f t="shared" si="236"/>
        <v>-0.8209366343063635</v>
      </c>
    </row>
    <row r="469" spans="1:24" ht="15.75" hidden="1">
      <c r="A469" s="1"/>
      <c r="F469" s="103" t="s">
        <v>49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>
      <c r="A470" s="65" t="s">
        <v>13</v>
      </c>
      <c r="F470" s="103" t="s">
        <v>49</v>
      </c>
      <c r="G470" s="96"/>
      <c r="H470" s="96"/>
      <c r="I470" s="65" t="s">
        <v>13</v>
      </c>
      <c r="J470" s="67">
        <f>MIN(J442:J451,J422:J431,J402:J411,J382:J391)</f>
        <v>0.325</v>
      </c>
      <c r="K470" s="67">
        <f aca="true" t="shared" si="237" ref="K470:X470">MIN(K442:K451,K422:K431,K402:K411,K382:K391)</f>
        <v>28.895</v>
      </c>
      <c r="L470" s="67">
        <f t="shared" si="237"/>
        <v>0.536</v>
      </c>
      <c r="M470" s="67">
        <f t="shared" si="237"/>
        <v>2.178</v>
      </c>
      <c r="N470" s="67">
        <f t="shared" si="237"/>
        <v>0.014</v>
      </c>
      <c r="O470" s="67">
        <f t="shared" si="237"/>
        <v>4.698</v>
      </c>
      <c r="P470" s="67">
        <f t="shared" si="237"/>
        <v>19.26</v>
      </c>
      <c r="Q470" s="67">
        <f t="shared" si="237"/>
        <v>0.131</v>
      </c>
      <c r="R470" s="67">
        <f t="shared" si="237"/>
        <v>0.038</v>
      </c>
      <c r="S470" s="67">
        <f t="shared" si="237"/>
        <v>-0.006</v>
      </c>
      <c r="T470" s="67">
        <f t="shared" si="237"/>
        <v>-0.061</v>
      </c>
      <c r="U470" s="67">
        <f t="shared" si="237"/>
        <v>-0.076</v>
      </c>
      <c r="V470" s="67">
        <f t="shared" si="237"/>
        <v>0.015</v>
      </c>
      <c r="W470" s="67">
        <f t="shared" si="237"/>
        <v>31.313</v>
      </c>
      <c r="X470" s="67">
        <f t="shared" si="237"/>
        <v>100.42</v>
      </c>
    </row>
    <row r="471" spans="1:24" ht="15.75">
      <c r="A471" s="65" t="s">
        <v>14</v>
      </c>
      <c r="F471" s="103" t="s">
        <v>49</v>
      </c>
      <c r="G471" s="96"/>
      <c r="H471" s="96"/>
      <c r="I471" s="65" t="s">
        <v>14</v>
      </c>
      <c r="J471" s="67">
        <f>J463-J465</f>
        <v>0.23426562695824182</v>
      </c>
      <c r="K471" s="67">
        <f aca="true" t="shared" si="238" ref="K471:X471">K463-K465</f>
        <v>26.191263248782505</v>
      </c>
      <c r="L471" s="67">
        <f t="shared" si="238"/>
        <v>0.2835881957141007</v>
      </c>
      <c r="M471" s="67">
        <f t="shared" si="238"/>
        <v>1.3289971143697938</v>
      </c>
      <c r="N471" s="67">
        <f t="shared" si="238"/>
        <v>0.0069734127982795345</v>
      </c>
      <c r="O471" s="67">
        <f t="shared" si="238"/>
        <v>4.382183054359017</v>
      </c>
      <c r="P471" s="67">
        <f t="shared" si="238"/>
        <v>17.999566890644026</v>
      </c>
      <c r="Q471" s="67">
        <f t="shared" si="238"/>
        <v>0.0644321646839254</v>
      </c>
      <c r="R471" s="67">
        <f t="shared" si="238"/>
        <v>0.026343662116668956</v>
      </c>
      <c r="S471" s="67">
        <f t="shared" si="238"/>
        <v>-0.005373042153900456</v>
      </c>
      <c r="T471" s="67">
        <f t="shared" si="238"/>
        <v>-0.06216552935222515</v>
      </c>
      <c r="U471" s="67">
        <f t="shared" si="238"/>
        <v>-0.0594175556864243</v>
      </c>
      <c r="V471" s="67">
        <f t="shared" si="238"/>
        <v>0.024621953537526768</v>
      </c>
      <c r="W471" s="67">
        <f t="shared" si="238"/>
        <v>30.863632489111342</v>
      </c>
      <c r="X471" s="67">
        <f t="shared" si="238"/>
        <v>99.79523663430633</v>
      </c>
    </row>
    <row r="472" spans="1:24" ht="15.75">
      <c r="A472" s="92" t="s">
        <v>44</v>
      </c>
      <c r="F472" s="103" t="s">
        <v>49</v>
      </c>
      <c r="G472" s="96"/>
      <c r="H472" s="96"/>
      <c r="I472" s="92" t="s">
        <v>44</v>
      </c>
      <c r="J472" s="67">
        <f aca="true" t="shared" si="239" ref="J472:X472">J470-J471</f>
        <v>0.09073437304175819</v>
      </c>
      <c r="K472" s="67">
        <f t="shared" si="239"/>
        <v>2.7037367512174946</v>
      </c>
      <c r="L472" s="67">
        <f t="shared" si="239"/>
        <v>0.2524118042858993</v>
      </c>
      <c r="M472" s="67">
        <f t="shared" si="239"/>
        <v>0.8490028856302061</v>
      </c>
      <c r="N472" s="67">
        <f t="shared" si="239"/>
        <v>0.007026587201720466</v>
      </c>
      <c r="O472" s="67">
        <f t="shared" si="239"/>
        <v>0.31581694564098317</v>
      </c>
      <c r="P472" s="67">
        <f t="shared" si="239"/>
        <v>1.2604331093559757</v>
      </c>
      <c r="Q472" s="67">
        <f t="shared" si="239"/>
        <v>0.0665678353160746</v>
      </c>
      <c r="R472" s="67">
        <f t="shared" si="239"/>
        <v>0.011656337883331043</v>
      </c>
      <c r="S472" s="67">
        <f t="shared" si="239"/>
        <v>-0.0006269578460995438</v>
      </c>
      <c r="T472" s="67">
        <f t="shared" si="239"/>
        <v>0.0011655293522251503</v>
      </c>
      <c r="U472" s="67">
        <f t="shared" si="239"/>
        <v>-0.016582444313575695</v>
      </c>
      <c r="V472" s="67">
        <f t="shared" si="239"/>
        <v>-0.009621953537526769</v>
      </c>
      <c r="W472" s="67">
        <f t="shared" si="239"/>
        <v>0.44936751088865634</v>
      </c>
      <c r="X472" s="67">
        <f t="shared" si="239"/>
        <v>0.6247633656936671</v>
      </c>
    </row>
    <row r="473" spans="1:24" ht="15.75">
      <c r="A473" s="12"/>
      <c r="B473" s="12"/>
      <c r="C473" s="12"/>
      <c r="D473" s="12"/>
      <c r="E473" s="12"/>
      <c r="F473" s="12"/>
      <c r="G473" s="12"/>
      <c r="H473" s="11" t="s">
        <v>52</v>
      </c>
      <c r="I473" s="12"/>
      <c r="J473" s="78">
        <f>AVERAGE(J394,J414,J434,J454)</f>
        <v>0.1105557217216352</v>
      </c>
      <c r="K473" s="78">
        <f aca="true" t="shared" si="240" ref="K473:X473">AVERAGE(K394,K414,K434,K454)</f>
        <v>1.3048574805388506</v>
      </c>
      <c r="L473" s="78">
        <f t="shared" si="240"/>
        <v>0.06555028625404166</v>
      </c>
      <c r="M473" s="78">
        <f t="shared" si="240"/>
        <v>0.21037873636759893</v>
      </c>
      <c r="N473" s="78">
        <f t="shared" si="240"/>
        <v>0.009982751343354808</v>
      </c>
      <c r="O473" s="78">
        <f t="shared" si="240"/>
        <v>0.27490092542667227</v>
      </c>
      <c r="P473" s="78">
        <f t="shared" si="240"/>
        <v>1.2971619186056507</v>
      </c>
      <c r="Q473" s="78">
        <f t="shared" si="240"/>
        <v>0.026993668691569897</v>
      </c>
      <c r="R473" s="78">
        <f t="shared" si="240"/>
        <v>0.027754252270097826</v>
      </c>
      <c r="S473" s="78">
        <f t="shared" si="240"/>
        <v>0.014515739295807037</v>
      </c>
      <c r="T473" s="78">
        <f t="shared" si="240"/>
        <v>0.04835512039589693</v>
      </c>
      <c r="U473" s="78">
        <f t="shared" si="240"/>
        <v>0.04435437281889734</v>
      </c>
      <c r="V473" s="78">
        <f t="shared" si="240"/>
        <v>0.02233357914594255</v>
      </c>
      <c r="W473" s="78">
        <f t="shared" si="240"/>
        <v>1.937713487752876</v>
      </c>
      <c r="X473" s="78">
        <f t="shared" si="240"/>
        <v>2.3251247534073607</v>
      </c>
    </row>
    <row r="474" spans="1:24" ht="15.75">
      <c r="A474" s="12"/>
      <c r="B474" s="12"/>
      <c r="C474" s="12"/>
      <c r="D474" s="12"/>
      <c r="E474" s="12"/>
      <c r="F474" s="12"/>
      <c r="G474" s="12"/>
      <c r="H474" s="11" t="s">
        <v>53</v>
      </c>
      <c r="I474" s="12"/>
      <c r="J474" s="12">
        <f>STDEVP(J394,J414,J434,J454)</f>
        <v>0.08791208774899176</v>
      </c>
      <c r="K474" s="12">
        <f aca="true" t="shared" si="241" ref="K474:X474">STDEVP(K394,K414,K434,K454)</f>
        <v>0.8107116694838927</v>
      </c>
      <c r="L474" s="12">
        <f t="shared" si="241"/>
        <v>0.043926693666353205</v>
      </c>
      <c r="M474" s="12">
        <f t="shared" si="241"/>
        <v>0.16662335622573413</v>
      </c>
      <c r="N474" s="12">
        <f t="shared" si="241"/>
        <v>0.008541299819165382</v>
      </c>
      <c r="O474" s="12">
        <f t="shared" si="241"/>
        <v>0.16469808431592933</v>
      </c>
      <c r="P474" s="12">
        <f t="shared" si="241"/>
        <v>0.7613005839624234</v>
      </c>
      <c r="Q474" s="12">
        <f t="shared" si="241"/>
        <v>0.007401401182117497</v>
      </c>
      <c r="R474" s="12">
        <f t="shared" si="241"/>
        <v>0.007713720303963259</v>
      </c>
      <c r="S474" s="12">
        <f t="shared" si="241"/>
        <v>0.006352575655438349</v>
      </c>
      <c r="T474" s="12">
        <f t="shared" si="241"/>
        <v>0.012309282782088635</v>
      </c>
      <c r="U474" s="12">
        <f t="shared" si="241"/>
        <v>0.018567613699905738</v>
      </c>
      <c r="V474" s="12">
        <f t="shared" si="241"/>
        <v>0.0077121922433632676</v>
      </c>
      <c r="W474" s="12">
        <f t="shared" si="241"/>
        <v>0.9040564789648692</v>
      </c>
      <c r="X474" s="12">
        <f t="shared" si="241"/>
        <v>1.2266738487032176</v>
      </c>
    </row>
    <row r="475" spans="1:26" s="117" customFormat="1" ht="15.75">
      <c r="A475" s="112"/>
      <c r="B475" s="113"/>
      <c r="C475" s="114"/>
      <c r="D475" s="114"/>
      <c r="E475" s="114"/>
      <c r="F475" s="114"/>
      <c r="G475" s="114"/>
      <c r="H475" s="115" t="s">
        <v>56</v>
      </c>
      <c r="I475" s="114"/>
      <c r="J475" s="116">
        <f aca="true" t="shared" si="242" ref="J475:W475">J473+J474</f>
        <v>0.19846780947062698</v>
      </c>
      <c r="K475" s="116">
        <f t="shared" si="242"/>
        <v>2.1155691500227434</v>
      </c>
      <c r="L475" s="116">
        <f t="shared" si="242"/>
        <v>0.10947697992039487</v>
      </c>
      <c r="M475" s="116">
        <f t="shared" si="242"/>
        <v>0.37700209259333306</v>
      </c>
      <c r="N475" s="116">
        <f t="shared" si="242"/>
        <v>0.01852405116252019</v>
      </c>
      <c r="O475" s="116">
        <f t="shared" si="242"/>
        <v>0.4395990097426016</v>
      </c>
      <c r="P475" s="116">
        <f t="shared" si="242"/>
        <v>2.058462502568074</v>
      </c>
      <c r="Q475" s="116">
        <f t="shared" si="242"/>
        <v>0.034395069873687394</v>
      </c>
      <c r="R475" s="116">
        <f t="shared" si="242"/>
        <v>0.035467972574061084</v>
      </c>
      <c r="S475" s="116">
        <f t="shared" si="242"/>
        <v>0.020868314951245387</v>
      </c>
      <c r="T475" s="116">
        <f t="shared" si="242"/>
        <v>0.06066440317798556</v>
      </c>
      <c r="U475" s="116">
        <f t="shared" si="242"/>
        <v>0.06292198651880308</v>
      </c>
      <c r="V475" s="116">
        <f t="shared" si="242"/>
        <v>0.030045771389305816</v>
      </c>
      <c r="W475" s="116">
        <f t="shared" si="242"/>
        <v>2.841769966717745</v>
      </c>
      <c r="X475" s="114"/>
      <c r="Z475" s="114"/>
    </row>
    <row r="476" spans="6:24" ht="15.75">
      <c r="F476" s="3" t="s">
        <v>49</v>
      </c>
      <c r="H476" s="3" t="s">
        <v>401</v>
      </c>
      <c r="J476" s="3">
        <f>STDEV(J382:J391,J402:J411,J422:J431,J442:J451)</f>
        <v>0.21990468652087908</v>
      </c>
      <c r="K476" s="3">
        <f aca="true" t="shared" si="243" ref="K476:X476">STDEV(K382:K391,K402:K411,K422:K431,K442:K451)</f>
        <v>4.094455875608865</v>
      </c>
      <c r="L476" s="3">
        <f t="shared" si="243"/>
        <v>0.24254340214295025</v>
      </c>
      <c r="M476" s="3">
        <f t="shared" si="243"/>
        <v>0.9296514428151035</v>
      </c>
      <c r="N476" s="3">
        <f t="shared" si="243"/>
        <v>0.012038293600860235</v>
      </c>
      <c r="O476" s="3">
        <f t="shared" si="243"/>
        <v>0.5650084728205232</v>
      </c>
      <c r="P476" s="3">
        <f t="shared" si="243"/>
        <v>3.069316554678066</v>
      </c>
      <c r="Q476" s="3">
        <f t="shared" si="243"/>
        <v>0.08210891765803738</v>
      </c>
      <c r="R476" s="3">
        <f t="shared" si="243"/>
        <v>0.04907816894166553</v>
      </c>
      <c r="S476" s="3">
        <f t="shared" si="243"/>
        <v>0.012586521076950234</v>
      </c>
      <c r="T476" s="3">
        <f t="shared" si="243"/>
        <v>0.029707764676112573</v>
      </c>
      <c r="U476" s="3">
        <f t="shared" si="243"/>
        <v>0.02515877784321215</v>
      </c>
      <c r="V476" s="3">
        <f t="shared" si="243"/>
        <v>0.024989023231236508</v>
      </c>
      <c r="W476" s="3">
        <f t="shared" si="243"/>
        <v>1.3490587554443374</v>
      </c>
      <c r="X476" s="3">
        <f t="shared" si="243"/>
        <v>1.4474566828468303</v>
      </c>
    </row>
    <row r="478" spans="2:26" ht="15.75">
      <c r="B478" s="119"/>
      <c r="C478" s="119"/>
      <c r="D478" s="119"/>
      <c r="E478" s="119"/>
      <c r="F478" s="11" t="s">
        <v>48</v>
      </c>
      <c r="G478" s="11"/>
      <c r="H478" s="11" t="s">
        <v>52</v>
      </c>
      <c r="I478" s="12"/>
      <c r="J478" s="120">
        <f>J652</f>
        <v>0.04046917067891093</v>
      </c>
      <c r="K478" s="120">
        <f aca="true" t="shared" si="244" ref="K478:X480">K652</f>
        <v>0.8690652233194894</v>
      </c>
      <c r="L478" s="120">
        <f t="shared" si="244"/>
        <v>0.0175741795200237</v>
      </c>
      <c r="M478" s="120">
        <f t="shared" si="244"/>
        <v>0.029353417157568545</v>
      </c>
      <c r="N478" s="120">
        <f t="shared" si="244"/>
        <v>0.07427794451999548</v>
      </c>
      <c r="O478" s="120">
        <f t="shared" si="244"/>
        <v>0.07516049789580978</v>
      </c>
      <c r="P478" s="120">
        <f t="shared" si="244"/>
        <v>0.011359472012616847</v>
      </c>
      <c r="Q478" s="120">
        <f t="shared" si="244"/>
        <v>0.01650471825168329</v>
      </c>
      <c r="R478" s="120">
        <f t="shared" si="244"/>
        <v>0.01818126613732078</v>
      </c>
      <c r="S478" s="120">
        <f t="shared" si="244"/>
        <v>0.05498024991456802</v>
      </c>
      <c r="T478" s="120">
        <f t="shared" si="244"/>
        <v>0.028797922701253212</v>
      </c>
      <c r="U478" s="120">
        <f t="shared" si="244"/>
        <v>0.02794926384978969</v>
      </c>
      <c r="V478" s="120">
        <f t="shared" si="244"/>
        <v>0.08343395824811646</v>
      </c>
      <c r="W478" s="120">
        <f t="shared" si="244"/>
        <v>1.4364742638787604</v>
      </c>
      <c r="X478" s="120">
        <f t="shared" si="244"/>
        <v>1.609799987815988</v>
      </c>
      <c r="Y478" s="119"/>
      <c r="Z478" s="119"/>
    </row>
    <row r="479" spans="2:26" ht="15.75">
      <c r="B479" s="119"/>
      <c r="C479" s="119"/>
      <c r="D479" s="119"/>
      <c r="E479" s="119"/>
      <c r="F479" s="11"/>
      <c r="G479" s="11"/>
      <c r="H479" s="11" t="s">
        <v>53</v>
      </c>
      <c r="I479" s="12"/>
      <c r="J479" s="120">
        <f>J653</f>
        <v>0.02332269678543836</v>
      </c>
      <c r="K479" s="120">
        <f t="shared" si="244"/>
        <v>0.30010217165765235</v>
      </c>
      <c r="L479" s="120">
        <f t="shared" si="244"/>
        <v>0.017208778333542257</v>
      </c>
      <c r="M479" s="120">
        <f t="shared" si="244"/>
        <v>0.06132344687367043</v>
      </c>
      <c r="N479" s="120">
        <f t="shared" si="244"/>
        <v>0.14633531207193856</v>
      </c>
      <c r="O479" s="120">
        <f t="shared" si="244"/>
        <v>0.1549369518003312</v>
      </c>
      <c r="P479" s="120">
        <f t="shared" si="244"/>
        <v>0.008253835126011713</v>
      </c>
      <c r="Q479" s="120">
        <f t="shared" si="244"/>
        <v>0.008593174119359179</v>
      </c>
      <c r="R479" s="120">
        <f t="shared" si="244"/>
        <v>0.009474892494783432</v>
      </c>
      <c r="S479" s="120">
        <f t="shared" si="244"/>
        <v>0.11786287408107742</v>
      </c>
      <c r="T479" s="120">
        <f t="shared" si="244"/>
        <v>0.020235797271911476</v>
      </c>
      <c r="U479" s="120">
        <f t="shared" si="244"/>
        <v>0.021575148116940276</v>
      </c>
      <c r="V479" s="120">
        <f t="shared" si="244"/>
        <v>0.28087742675305233</v>
      </c>
      <c r="W479" s="120">
        <f t="shared" si="244"/>
        <v>1.1623363277843364</v>
      </c>
      <c r="X479" s="120">
        <f t="shared" si="244"/>
        <v>1.2167184902330845</v>
      </c>
      <c r="Y479" s="119"/>
      <c r="Z479" s="119"/>
    </row>
    <row r="480" spans="2:26" ht="15.75">
      <c r="B480" s="119"/>
      <c r="C480" s="119"/>
      <c r="D480" s="119"/>
      <c r="E480" s="119"/>
      <c r="F480" s="11"/>
      <c r="G480" s="11"/>
      <c r="H480" s="11" t="s">
        <v>56</v>
      </c>
      <c r="I480" s="12"/>
      <c r="J480" s="120">
        <f>J654</f>
        <v>0.0637918674643493</v>
      </c>
      <c r="K480" s="120">
        <f t="shared" si="244"/>
        <v>1.1691673949771417</v>
      </c>
      <c r="L480" s="120">
        <f t="shared" si="244"/>
        <v>0.03478295785356596</v>
      </c>
      <c r="M480" s="120">
        <f t="shared" si="244"/>
        <v>0.09067686403123898</v>
      </c>
      <c r="N480" s="120">
        <f t="shared" si="244"/>
        <v>0.22061325659193404</v>
      </c>
      <c r="O480" s="120">
        <f t="shared" si="244"/>
        <v>0.230097449696141</v>
      </c>
      <c r="P480" s="120">
        <f t="shared" si="244"/>
        <v>0.01961330713862856</v>
      </c>
      <c r="Q480" s="120">
        <f t="shared" si="244"/>
        <v>0.02509789237104247</v>
      </c>
      <c r="R480" s="120">
        <f t="shared" si="244"/>
        <v>0.027656158632104213</v>
      </c>
      <c r="S480" s="120">
        <f t="shared" si="244"/>
        <v>0.17284312399564544</v>
      </c>
      <c r="T480" s="120">
        <f t="shared" si="244"/>
        <v>0.04903371997316469</v>
      </c>
      <c r="U480" s="120">
        <f t="shared" si="244"/>
        <v>0.049524411966729964</v>
      </c>
      <c r="V480" s="120">
        <f t="shared" si="244"/>
        <v>0.3643113850011688</v>
      </c>
      <c r="W480" s="120">
        <f t="shared" si="244"/>
        <v>2.5988105916630966</v>
      </c>
      <c r="X480" s="119"/>
      <c r="Y480" s="121">
        <f>Y654</f>
        <v>5.116020381355952</v>
      </c>
      <c r="Z480" s="119" t="s">
        <v>329</v>
      </c>
    </row>
    <row r="481" spans="2:26" ht="15.75">
      <c r="B481" s="122" t="s">
        <v>332</v>
      </c>
      <c r="C481" s="122" t="s">
        <v>330</v>
      </c>
      <c r="D481" s="122" t="s">
        <v>89</v>
      </c>
      <c r="E481" s="122" t="s">
        <v>90</v>
      </c>
      <c r="F481" s="122" t="s">
        <v>91</v>
      </c>
      <c r="G481" s="122" t="s">
        <v>92</v>
      </c>
      <c r="H481" s="122" t="s">
        <v>93</v>
      </c>
      <c r="I481" s="122" t="s">
        <v>94</v>
      </c>
      <c r="J481" s="122" t="s">
        <v>252</v>
      </c>
      <c r="K481" s="122" t="s">
        <v>253</v>
      </c>
      <c r="L481" s="122" t="s">
        <v>254</v>
      </c>
      <c r="M481" s="122" t="s">
        <v>255</v>
      </c>
      <c r="N481" s="122" t="s">
        <v>256</v>
      </c>
      <c r="O481" s="122" t="s">
        <v>257</v>
      </c>
      <c r="P481" s="122" t="s">
        <v>258</v>
      </c>
      <c r="Q481" s="122" t="s">
        <v>259</v>
      </c>
      <c r="R481" s="122" t="s">
        <v>260</v>
      </c>
      <c r="S481" s="122" t="s">
        <v>261</v>
      </c>
      <c r="T481" s="122" t="s">
        <v>262</v>
      </c>
      <c r="U481" s="122" t="s">
        <v>263</v>
      </c>
      <c r="V481" s="122" t="s">
        <v>264</v>
      </c>
      <c r="W481" s="122" t="s">
        <v>265</v>
      </c>
      <c r="X481" s="122" t="s">
        <v>266</v>
      </c>
      <c r="Y481" s="119"/>
      <c r="Z481" s="119"/>
    </row>
    <row r="482" spans="2:26" ht="15.75">
      <c r="B482" s="105" t="s">
        <v>331</v>
      </c>
      <c r="C482" s="105" t="s">
        <v>331</v>
      </c>
      <c r="D482" s="105" t="s">
        <v>331</v>
      </c>
      <c r="E482" s="105" t="s">
        <v>331</v>
      </c>
      <c r="F482" s="105" t="s">
        <v>331</v>
      </c>
      <c r="G482" s="105" t="s">
        <v>331</v>
      </c>
      <c r="H482" s="105" t="s">
        <v>331</v>
      </c>
      <c r="I482" s="105" t="s">
        <v>331</v>
      </c>
      <c r="J482" s="105" t="s">
        <v>331</v>
      </c>
      <c r="K482" s="105" t="s">
        <v>331</v>
      </c>
      <c r="L482" s="105" t="s">
        <v>331</v>
      </c>
      <c r="M482" s="105" t="s">
        <v>331</v>
      </c>
      <c r="N482" s="105" t="s">
        <v>331</v>
      </c>
      <c r="O482" s="105" t="s">
        <v>331</v>
      </c>
      <c r="P482" s="105" t="s">
        <v>331</v>
      </c>
      <c r="Q482" s="105" t="s">
        <v>331</v>
      </c>
      <c r="R482" s="105" t="s">
        <v>331</v>
      </c>
      <c r="S482" s="105" t="s">
        <v>331</v>
      </c>
      <c r="T482" s="105" t="s">
        <v>331</v>
      </c>
      <c r="U482" s="105" t="s">
        <v>331</v>
      </c>
      <c r="V482" s="105" t="s">
        <v>331</v>
      </c>
      <c r="W482" s="105" t="s">
        <v>331</v>
      </c>
      <c r="X482" s="105" t="s">
        <v>331</v>
      </c>
      <c r="Y482" s="119"/>
      <c r="Z482" s="119"/>
    </row>
    <row r="483" spans="2:26" ht="15.75">
      <c r="B483" s="7" t="s">
        <v>333</v>
      </c>
      <c r="C483" s="6">
        <v>95</v>
      </c>
      <c r="D483" s="6">
        <v>6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89">
        <v>0.079</v>
      </c>
      <c r="K483" s="89">
        <v>72.193</v>
      </c>
      <c r="L483" s="89">
        <v>0.028</v>
      </c>
      <c r="M483" s="89">
        <v>0.012</v>
      </c>
      <c r="N483" s="89">
        <v>0.052</v>
      </c>
      <c r="O483" s="89">
        <v>0.015</v>
      </c>
      <c r="P483" s="89">
        <v>0.063</v>
      </c>
      <c r="Q483" s="89">
        <v>0.017</v>
      </c>
      <c r="R483" s="89">
        <v>0.088</v>
      </c>
      <c r="S483" s="89">
        <v>0.003</v>
      </c>
      <c r="T483" s="89">
        <v>-0.012</v>
      </c>
      <c r="U483" s="89">
        <v>-0.003</v>
      </c>
      <c r="V483" s="89">
        <v>-0.02</v>
      </c>
      <c r="W483" s="89">
        <v>34.147</v>
      </c>
      <c r="X483" s="89">
        <v>106.662</v>
      </c>
      <c r="Y483" s="119"/>
      <c r="Z483" s="119"/>
    </row>
    <row r="484" spans="2:26" ht="15.75">
      <c r="B484" s="7" t="s">
        <v>334</v>
      </c>
      <c r="C484" s="6">
        <v>95</v>
      </c>
      <c r="D484" s="6">
        <v>6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89">
        <v>0.077</v>
      </c>
      <c r="K484" s="89">
        <v>71.773</v>
      </c>
      <c r="L484" s="89">
        <v>0.023</v>
      </c>
      <c r="M484" s="89">
        <v>-0.005</v>
      </c>
      <c r="N484" s="89">
        <v>0.048</v>
      </c>
      <c r="O484" s="89">
        <v>-0.006</v>
      </c>
      <c r="P484" s="89">
        <v>0.067</v>
      </c>
      <c r="Q484" s="89">
        <v>0.009</v>
      </c>
      <c r="R484" s="89">
        <v>0.082</v>
      </c>
      <c r="S484" s="89">
        <v>0.025</v>
      </c>
      <c r="T484" s="89">
        <v>-0.003</v>
      </c>
      <c r="U484" s="89">
        <v>0.022</v>
      </c>
      <c r="V484" s="89">
        <v>0.009</v>
      </c>
      <c r="W484" s="89">
        <v>34.372</v>
      </c>
      <c r="X484" s="89">
        <v>106.494</v>
      </c>
      <c r="Y484" s="119"/>
      <c r="Z484" s="119"/>
    </row>
    <row r="485" spans="2:26" ht="15.75">
      <c r="B485" s="7" t="s">
        <v>335</v>
      </c>
      <c r="C485" s="6">
        <v>95</v>
      </c>
      <c r="D485" s="6">
        <v>6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89">
        <v>0.063</v>
      </c>
      <c r="K485" s="89">
        <v>71.861</v>
      </c>
      <c r="L485" s="89">
        <v>0.015</v>
      </c>
      <c r="M485" s="89">
        <v>-0.01</v>
      </c>
      <c r="N485" s="89">
        <v>0.06</v>
      </c>
      <c r="O485" s="89">
        <v>0.005</v>
      </c>
      <c r="P485" s="89">
        <v>0.05</v>
      </c>
      <c r="Q485" s="89">
        <v>0.002</v>
      </c>
      <c r="R485" s="89">
        <v>0.096</v>
      </c>
      <c r="S485" s="89">
        <v>0.009</v>
      </c>
      <c r="T485" s="89">
        <v>0.006</v>
      </c>
      <c r="U485" s="89">
        <v>0.026</v>
      </c>
      <c r="V485" s="89">
        <v>-0.011</v>
      </c>
      <c r="W485" s="89">
        <v>34.197</v>
      </c>
      <c r="X485" s="89">
        <v>106.368</v>
      </c>
      <c r="Y485" s="119"/>
      <c r="Z485" s="119"/>
    </row>
    <row r="486" spans="2:26" ht="15.75">
      <c r="B486" s="7" t="s">
        <v>336</v>
      </c>
      <c r="C486" s="6">
        <v>95</v>
      </c>
      <c r="D486" s="6">
        <v>6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89">
        <v>0.071</v>
      </c>
      <c r="K486" s="89">
        <v>72.455</v>
      </c>
      <c r="L486" s="89">
        <v>0.012</v>
      </c>
      <c r="M486" s="89">
        <v>0.011</v>
      </c>
      <c r="N486" s="89">
        <v>0.039</v>
      </c>
      <c r="O486" s="89">
        <v>0</v>
      </c>
      <c r="P486" s="89">
        <v>0.065</v>
      </c>
      <c r="Q486" s="89">
        <v>-0.017</v>
      </c>
      <c r="R486" s="89">
        <v>0.085</v>
      </c>
      <c r="S486" s="89">
        <v>0.014</v>
      </c>
      <c r="T486" s="89">
        <v>-0.03</v>
      </c>
      <c r="U486" s="89">
        <v>-0.006</v>
      </c>
      <c r="V486" s="89">
        <v>0.014</v>
      </c>
      <c r="W486" s="89">
        <v>33.713</v>
      </c>
      <c r="X486" s="89">
        <v>106.426</v>
      </c>
      <c r="Y486" s="119"/>
      <c r="Z486" s="119"/>
    </row>
    <row r="487" spans="2:26" ht="15.75">
      <c r="B487" s="7" t="s">
        <v>337</v>
      </c>
      <c r="C487" s="6">
        <v>95</v>
      </c>
      <c r="D487" s="6">
        <v>6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89">
        <v>0.042</v>
      </c>
      <c r="K487" s="89">
        <v>72.269</v>
      </c>
      <c r="L487" s="89">
        <v>0.027</v>
      </c>
      <c r="M487" s="89">
        <v>0.001</v>
      </c>
      <c r="N487" s="89">
        <v>0.044</v>
      </c>
      <c r="O487" s="89">
        <v>0.014</v>
      </c>
      <c r="P487" s="89">
        <v>0.05</v>
      </c>
      <c r="Q487" s="89">
        <v>-0.003</v>
      </c>
      <c r="R487" s="89">
        <v>0.095</v>
      </c>
      <c r="S487" s="89">
        <v>0.024</v>
      </c>
      <c r="T487" s="89">
        <v>0.087</v>
      </c>
      <c r="U487" s="89">
        <v>0.004</v>
      </c>
      <c r="V487" s="89">
        <v>-0.015</v>
      </c>
      <c r="W487" s="89">
        <v>33.968</v>
      </c>
      <c r="X487" s="89">
        <v>106.608</v>
      </c>
      <c r="Y487" s="119"/>
      <c r="Z487" s="119"/>
    </row>
    <row r="488" spans="2:26" ht="15.75">
      <c r="B488" s="7" t="s">
        <v>338</v>
      </c>
      <c r="C488" s="6">
        <v>95</v>
      </c>
      <c r="D488" s="6">
        <v>6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89">
        <v>0.078</v>
      </c>
      <c r="K488" s="89">
        <v>71.79</v>
      </c>
      <c r="L488" s="89">
        <v>0.014</v>
      </c>
      <c r="M488" s="89">
        <v>-0.012</v>
      </c>
      <c r="N488" s="89">
        <v>0.041</v>
      </c>
      <c r="O488" s="89">
        <v>0.012</v>
      </c>
      <c r="P488" s="89">
        <v>0.066</v>
      </c>
      <c r="Q488" s="89">
        <v>0.011</v>
      </c>
      <c r="R488" s="89">
        <v>0.103</v>
      </c>
      <c r="S488" s="89">
        <v>0.013</v>
      </c>
      <c r="T488" s="89">
        <v>0.051</v>
      </c>
      <c r="U488" s="89">
        <v>0.018</v>
      </c>
      <c r="V488" s="89">
        <v>-0.016</v>
      </c>
      <c r="W488" s="89">
        <v>34.27</v>
      </c>
      <c r="X488" s="89">
        <v>106.441</v>
      </c>
      <c r="Y488" s="119"/>
      <c r="Z488" s="119"/>
    </row>
    <row r="489" spans="2:26" ht="15.75">
      <c r="B489" s="7" t="s">
        <v>339</v>
      </c>
      <c r="C489" s="6">
        <v>95</v>
      </c>
      <c r="D489" s="6">
        <v>6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89">
        <v>0.053</v>
      </c>
      <c r="K489" s="89">
        <v>71.226</v>
      </c>
      <c r="L489" s="89">
        <v>0.031</v>
      </c>
      <c r="M489" s="89">
        <v>0.008</v>
      </c>
      <c r="N489" s="89">
        <v>0.052</v>
      </c>
      <c r="O489" s="89">
        <v>0.013</v>
      </c>
      <c r="P489" s="89">
        <v>0.057</v>
      </c>
      <c r="Q489" s="89">
        <v>-0.01</v>
      </c>
      <c r="R489" s="89">
        <v>0.091</v>
      </c>
      <c r="S489" s="89">
        <v>0.017</v>
      </c>
      <c r="T489" s="89">
        <v>0.025</v>
      </c>
      <c r="U489" s="89">
        <v>0.009</v>
      </c>
      <c r="V489" s="89">
        <v>0.001</v>
      </c>
      <c r="W489" s="89">
        <v>32.374</v>
      </c>
      <c r="X489" s="89">
        <v>103.947</v>
      </c>
      <c r="Y489" s="119"/>
      <c r="Z489" s="119"/>
    </row>
    <row r="490" spans="2:26" ht="15.75">
      <c r="B490" s="7" t="s">
        <v>340</v>
      </c>
      <c r="C490" s="6">
        <v>95</v>
      </c>
      <c r="D490" s="6">
        <v>6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89">
        <v>0.049</v>
      </c>
      <c r="K490" s="89">
        <v>72.63</v>
      </c>
      <c r="L490" s="89">
        <v>0.011</v>
      </c>
      <c r="M490" s="89">
        <v>-0.001</v>
      </c>
      <c r="N490" s="89">
        <v>0.042</v>
      </c>
      <c r="O490" s="89">
        <v>0.002</v>
      </c>
      <c r="P490" s="89">
        <v>0.053</v>
      </c>
      <c r="Q490" s="89">
        <v>0.002</v>
      </c>
      <c r="R490" s="89">
        <v>0.106</v>
      </c>
      <c r="S490" s="89">
        <v>0.011</v>
      </c>
      <c r="T490" s="89">
        <v>0.033</v>
      </c>
      <c r="U490" s="89">
        <v>0.022</v>
      </c>
      <c r="V490" s="89">
        <v>-0.005</v>
      </c>
      <c r="W490" s="89">
        <v>33.886</v>
      </c>
      <c r="X490" s="89">
        <v>106.841</v>
      </c>
      <c r="Y490" s="119"/>
      <c r="Z490" s="119"/>
    </row>
    <row r="491" spans="2:26" ht="15.75">
      <c r="B491" s="7" t="s">
        <v>341</v>
      </c>
      <c r="C491" s="6">
        <v>95</v>
      </c>
      <c r="D491" s="6">
        <v>6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89">
        <v>0.057</v>
      </c>
      <c r="K491" s="89">
        <v>72.122</v>
      </c>
      <c r="L491" s="89">
        <v>0.018</v>
      </c>
      <c r="M491" s="89">
        <v>0.008</v>
      </c>
      <c r="N491" s="89">
        <v>0.057</v>
      </c>
      <c r="O491" s="89">
        <v>0.008</v>
      </c>
      <c r="P491" s="89">
        <v>0.06</v>
      </c>
      <c r="Q491" s="89">
        <v>-0.004</v>
      </c>
      <c r="R491" s="89">
        <v>0.096</v>
      </c>
      <c r="S491" s="89">
        <v>0.023</v>
      </c>
      <c r="T491" s="89">
        <v>-0.006</v>
      </c>
      <c r="U491" s="89">
        <v>-0.007</v>
      </c>
      <c r="V491" s="89">
        <v>-0.006</v>
      </c>
      <c r="W491" s="89">
        <v>33.686</v>
      </c>
      <c r="X491" s="89">
        <v>106.111</v>
      </c>
      <c r="Y491" s="119"/>
      <c r="Z491" s="119"/>
    </row>
    <row r="492" spans="2:26" ht="16.5" thickBot="1">
      <c r="B492" s="24" t="s">
        <v>342</v>
      </c>
      <c r="C492" s="16">
        <v>95</v>
      </c>
      <c r="D492" s="16">
        <v>6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23">
        <v>0.036</v>
      </c>
      <c r="K492" s="123">
        <v>72.432</v>
      </c>
      <c r="L492" s="123">
        <v>0.027</v>
      </c>
      <c r="M492" s="123">
        <v>-0.008</v>
      </c>
      <c r="N492" s="123">
        <v>0.042</v>
      </c>
      <c r="O492" s="123">
        <v>0.014</v>
      </c>
      <c r="P492" s="123">
        <v>0.06</v>
      </c>
      <c r="Q492" s="123">
        <v>-0.013</v>
      </c>
      <c r="R492" s="123">
        <v>0.103</v>
      </c>
      <c r="S492" s="123">
        <v>0.016</v>
      </c>
      <c r="T492" s="123">
        <v>0.046</v>
      </c>
      <c r="U492" s="123">
        <v>-0.005</v>
      </c>
      <c r="V492" s="123">
        <v>0.005</v>
      </c>
      <c r="W492" s="123">
        <v>32.541</v>
      </c>
      <c r="X492" s="123">
        <v>105.296</v>
      </c>
      <c r="Y492" s="119"/>
      <c r="Z492" s="119"/>
    </row>
    <row r="493" spans="2:26" ht="15.75">
      <c r="B493" s="105" t="s">
        <v>331</v>
      </c>
      <c r="C493" s="22"/>
      <c r="D493" s="22"/>
      <c r="E493" s="21"/>
      <c r="F493" s="21"/>
      <c r="G493" s="21"/>
      <c r="H493" s="21"/>
      <c r="I493" s="47" t="s">
        <v>2</v>
      </c>
      <c r="J493" s="51">
        <f>AVERAGE(J483:J492)</f>
        <v>0.06050000000000001</v>
      </c>
      <c r="K493" s="51">
        <f>AVERAGE(K483:K488,K490:K492)</f>
        <v>72.16944444444444</v>
      </c>
      <c r="L493" s="51">
        <f aca="true" t="shared" si="245" ref="L493:W493">AVERAGE(L483:L492)</f>
        <v>0.0206</v>
      </c>
      <c r="M493" s="51">
        <f t="shared" si="245"/>
        <v>0.0004</v>
      </c>
      <c r="N493" s="51">
        <f t="shared" si="245"/>
        <v>0.04769999999999999</v>
      </c>
      <c r="O493" s="51">
        <f t="shared" si="245"/>
        <v>0.0077</v>
      </c>
      <c r="P493" s="51">
        <f t="shared" si="245"/>
        <v>0.0591</v>
      </c>
      <c r="Q493" s="51">
        <f t="shared" si="245"/>
        <v>-0.0005999999999999996</v>
      </c>
      <c r="R493" s="51">
        <f t="shared" si="245"/>
        <v>0.0945</v>
      </c>
      <c r="S493" s="51">
        <f t="shared" si="245"/>
        <v>0.015499999999999996</v>
      </c>
      <c r="T493" s="51">
        <f t="shared" si="245"/>
        <v>0.019700000000000002</v>
      </c>
      <c r="U493" s="51">
        <f t="shared" si="245"/>
        <v>0.007999999999999998</v>
      </c>
      <c r="V493" s="51">
        <f t="shared" si="245"/>
        <v>-0.004399999999999999</v>
      </c>
      <c r="W493" s="51">
        <f t="shared" si="245"/>
        <v>33.7154</v>
      </c>
      <c r="X493" s="51">
        <f>AVERAGE(X483:X488,X490:X491)</f>
        <v>106.493875</v>
      </c>
      <c r="Y493" s="119"/>
      <c r="Z493" s="119"/>
    </row>
    <row r="494" spans="2:26" ht="15.75">
      <c r="B494" s="22"/>
      <c r="C494" s="22"/>
      <c r="D494" s="22"/>
      <c r="E494" s="21"/>
      <c r="F494" s="21"/>
      <c r="G494" s="21"/>
      <c r="H494" s="21"/>
      <c r="I494" s="47" t="s">
        <v>3</v>
      </c>
      <c r="J494" s="51">
        <f>STDEV(J483:J492)</f>
        <v>0.015565274741480704</v>
      </c>
      <c r="K494" s="51">
        <f>STDEV(K483:K488,K490:K492)</f>
        <v>0.31056203531303833</v>
      </c>
      <c r="L494" s="51">
        <f aca="true" t="shared" si="246" ref="L494:W494">STDEV(L483:L492)</f>
        <v>0.00744162467326711</v>
      </c>
      <c r="M494" s="51">
        <f t="shared" si="246"/>
        <v>0.008983936281558944</v>
      </c>
      <c r="N494" s="51">
        <f t="shared" si="246"/>
        <v>0.007257945837341245</v>
      </c>
      <c r="O494" s="51">
        <f t="shared" si="246"/>
        <v>0.007196449741983118</v>
      </c>
      <c r="P494" s="51">
        <f t="shared" si="246"/>
        <v>0.006402256546631734</v>
      </c>
      <c r="Q494" s="51">
        <f t="shared" si="246"/>
        <v>0.010946333734279355</v>
      </c>
      <c r="R494" s="51">
        <f t="shared" si="246"/>
        <v>0.008045012257431443</v>
      </c>
      <c r="S494" s="51">
        <f t="shared" si="246"/>
        <v>0.007059272861515795</v>
      </c>
      <c r="T494" s="51">
        <f t="shared" si="246"/>
        <v>0.03534606688790769</v>
      </c>
      <c r="U494" s="51">
        <f t="shared" si="246"/>
        <v>0.013097921802925667</v>
      </c>
      <c r="V494" s="51">
        <f t="shared" si="246"/>
        <v>0.011413442367080437</v>
      </c>
      <c r="W494" s="51">
        <f t="shared" si="246"/>
        <v>0.7015278880969585</v>
      </c>
      <c r="X494" s="51">
        <f>STDEV(X483:X488,X490:X491)</f>
        <v>0.21765860391250866</v>
      </c>
      <c r="Y494" s="119"/>
      <c r="Z494" s="119"/>
    </row>
    <row r="495" spans="2:26" ht="15.75">
      <c r="B495" s="22"/>
      <c r="C495" s="22"/>
      <c r="D495" s="22"/>
      <c r="E495" s="21"/>
      <c r="F495" s="21"/>
      <c r="G495" s="21"/>
      <c r="H495" s="21"/>
      <c r="I495" s="47" t="s">
        <v>4</v>
      </c>
      <c r="J495" s="51">
        <f>J494*2</f>
        <v>0.031130549482961407</v>
      </c>
      <c r="K495" s="51">
        <f aca="true" t="shared" si="247" ref="K495:X495">K494*2</f>
        <v>0.6211240706260767</v>
      </c>
      <c r="L495" s="51">
        <f t="shared" si="247"/>
        <v>0.01488324934653422</v>
      </c>
      <c r="M495" s="51">
        <f t="shared" si="247"/>
        <v>0.01796787256311789</v>
      </c>
      <c r="N495" s="51">
        <f t="shared" si="247"/>
        <v>0.01451589167468249</v>
      </c>
      <c r="O495" s="51">
        <f t="shared" si="247"/>
        <v>0.014392899483966236</v>
      </c>
      <c r="P495" s="51">
        <f t="shared" si="247"/>
        <v>0.012804513093263468</v>
      </c>
      <c r="Q495" s="51">
        <f t="shared" si="247"/>
        <v>0.02189266746855871</v>
      </c>
      <c r="R495" s="51">
        <f t="shared" si="247"/>
        <v>0.016090024514862886</v>
      </c>
      <c r="S495" s="51">
        <f t="shared" si="247"/>
        <v>0.01411854572303159</v>
      </c>
      <c r="T495" s="51">
        <f t="shared" si="247"/>
        <v>0.07069213377581537</v>
      </c>
      <c r="U495" s="51">
        <f t="shared" si="247"/>
        <v>0.026195843605851334</v>
      </c>
      <c r="V495" s="51">
        <f t="shared" si="247"/>
        <v>0.022826884734160873</v>
      </c>
      <c r="W495" s="51">
        <f t="shared" si="247"/>
        <v>1.403055776193917</v>
      </c>
      <c r="X495" s="51">
        <f t="shared" si="247"/>
        <v>0.4353172078250173</v>
      </c>
      <c r="Y495" s="119"/>
      <c r="Z495" s="119"/>
    </row>
    <row r="496" spans="2:26" ht="15.75">
      <c r="B496" s="105" t="s">
        <v>331</v>
      </c>
      <c r="C496" s="105" t="s">
        <v>331</v>
      </c>
      <c r="D496" s="105" t="s">
        <v>331</v>
      </c>
      <c r="E496" s="105" t="s">
        <v>331</v>
      </c>
      <c r="F496" s="105" t="s">
        <v>331</v>
      </c>
      <c r="G496" s="105" t="s">
        <v>331</v>
      </c>
      <c r="H496" s="105" t="s">
        <v>331</v>
      </c>
      <c r="I496" s="105" t="s">
        <v>331</v>
      </c>
      <c r="J496" s="105" t="s">
        <v>331</v>
      </c>
      <c r="K496" s="105" t="s">
        <v>331</v>
      </c>
      <c r="L496" s="105" t="s">
        <v>331</v>
      </c>
      <c r="M496" s="105" t="s">
        <v>331</v>
      </c>
      <c r="N496" s="105" t="s">
        <v>331</v>
      </c>
      <c r="O496" s="105" t="s">
        <v>331</v>
      </c>
      <c r="P496" s="105" t="s">
        <v>331</v>
      </c>
      <c r="Q496" s="105" t="s">
        <v>331</v>
      </c>
      <c r="R496" s="105" t="s">
        <v>331</v>
      </c>
      <c r="S496" s="105" t="s">
        <v>331</v>
      </c>
      <c r="T496" s="105" t="s">
        <v>331</v>
      </c>
      <c r="U496" s="105" t="s">
        <v>331</v>
      </c>
      <c r="V496" s="105" t="s">
        <v>331</v>
      </c>
      <c r="W496" s="105" t="s">
        <v>331</v>
      </c>
      <c r="X496" s="105" t="s">
        <v>331</v>
      </c>
      <c r="Y496" s="119"/>
      <c r="Z496" s="119"/>
    </row>
    <row r="497" spans="2:26" ht="15.75">
      <c r="B497" s="7" t="s">
        <v>343</v>
      </c>
      <c r="C497" s="5">
        <v>31</v>
      </c>
      <c r="D497" s="5">
        <v>6</v>
      </c>
      <c r="E497" s="5">
        <v>0</v>
      </c>
      <c r="F497" s="5">
        <v>0</v>
      </c>
      <c r="G497" s="5">
        <v>0</v>
      </c>
      <c r="H497" s="5">
        <v>0</v>
      </c>
      <c r="I497" s="6">
        <v>0</v>
      </c>
      <c r="J497" s="89">
        <v>0.115</v>
      </c>
      <c r="K497" s="89">
        <v>72.098</v>
      </c>
      <c r="L497" s="89">
        <v>0.024</v>
      </c>
      <c r="M497" s="89">
        <v>-0.009</v>
      </c>
      <c r="N497" s="89">
        <v>0.033</v>
      </c>
      <c r="O497" s="89">
        <v>0.027</v>
      </c>
      <c r="P497" s="89">
        <v>0.054</v>
      </c>
      <c r="Q497" s="89">
        <v>-0.013</v>
      </c>
      <c r="R497" s="89">
        <v>0.068</v>
      </c>
      <c r="S497" s="81">
        <v>0.008</v>
      </c>
      <c r="T497" s="89">
        <v>-0.047</v>
      </c>
      <c r="U497" s="89">
        <v>-0.01</v>
      </c>
      <c r="V497" s="89">
        <v>0.001</v>
      </c>
      <c r="W497" s="89">
        <v>34.318</v>
      </c>
      <c r="X497" s="89">
        <v>106.668</v>
      </c>
      <c r="Y497" s="119"/>
      <c r="Z497" s="119"/>
    </row>
    <row r="498" spans="2:26" ht="15.75">
      <c r="B498" s="7" t="s">
        <v>344</v>
      </c>
      <c r="C498" s="5">
        <v>31</v>
      </c>
      <c r="D498" s="5">
        <v>6</v>
      </c>
      <c r="E498" s="5">
        <v>0</v>
      </c>
      <c r="F498" s="5">
        <v>0</v>
      </c>
      <c r="G498" s="5">
        <v>0</v>
      </c>
      <c r="H498" s="5">
        <v>0</v>
      </c>
      <c r="I498" s="6">
        <v>0</v>
      </c>
      <c r="J498" s="89">
        <v>0.093</v>
      </c>
      <c r="K498" s="89">
        <v>71.504</v>
      </c>
      <c r="L498" s="89">
        <v>0.023</v>
      </c>
      <c r="M498" s="89">
        <v>0.008</v>
      </c>
      <c r="N498" s="89">
        <v>0.029</v>
      </c>
      <c r="O498" s="89">
        <v>0.02</v>
      </c>
      <c r="P498" s="89">
        <v>0.051</v>
      </c>
      <c r="Q498" s="89">
        <v>0</v>
      </c>
      <c r="R498" s="89">
        <v>0.077</v>
      </c>
      <c r="S498" s="81">
        <v>-0.001</v>
      </c>
      <c r="T498" s="89">
        <v>0.039</v>
      </c>
      <c r="U498" s="89">
        <v>0.027</v>
      </c>
      <c r="V498" s="89">
        <v>0.01</v>
      </c>
      <c r="W498" s="89">
        <v>34.226</v>
      </c>
      <c r="X498" s="89">
        <v>106.105</v>
      </c>
      <c r="Y498" s="119"/>
      <c r="Z498" s="119"/>
    </row>
    <row r="499" spans="2:26" ht="15.75">
      <c r="B499" s="7" t="s">
        <v>345</v>
      </c>
      <c r="C499" s="5">
        <v>31</v>
      </c>
      <c r="D499" s="5">
        <v>6</v>
      </c>
      <c r="E499" s="5">
        <v>0</v>
      </c>
      <c r="F499" s="5">
        <v>0</v>
      </c>
      <c r="G499" s="5">
        <v>0</v>
      </c>
      <c r="H499" s="5">
        <v>0</v>
      </c>
      <c r="I499" s="6">
        <v>0</v>
      </c>
      <c r="J499" s="89">
        <v>0.094</v>
      </c>
      <c r="K499" s="89">
        <v>71.946</v>
      </c>
      <c r="L499" s="89">
        <v>0.026</v>
      </c>
      <c r="M499" s="89">
        <v>-0.002</v>
      </c>
      <c r="N499" s="89">
        <v>0.016</v>
      </c>
      <c r="O499" s="89">
        <v>0.026</v>
      </c>
      <c r="P499" s="89">
        <v>0.05</v>
      </c>
      <c r="Q499" s="89">
        <v>0.026</v>
      </c>
      <c r="R499" s="89">
        <v>0.09</v>
      </c>
      <c r="S499" s="81">
        <v>0.016</v>
      </c>
      <c r="T499" s="89">
        <v>0.033</v>
      </c>
      <c r="U499" s="89">
        <v>-0.034</v>
      </c>
      <c r="V499" s="89">
        <v>-0.018</v>
      </c>
      <c r="W499" s="89">
        <v>34.468</v>
      </c>
      <c r="X499" s="89">
        <v>106.735</v>
      </c>
      <c r="Y499" s="119"/>
      <c r="Z499" s="119"/>
    </row>
    <row r="500" spans="2:26" ht="15.75">
      <c r="B500" s="7" t="s">
        <v>346</v>
      </c>
      <c r="C500" s="5">
        <v>31</v>
      </c>
      <c r="D500" s="5">
        <v>6</v>
      </c>
      <c r="E500" s="5">
        <v>0</v>
      </c>
      <c r="F500" s="5">
        <v>0</v>
      </c>
      <c r="G500" s="5">
        <v>0</v>
      </c>
      <c r="H500" s="5">
        <v>0</v>
      </c>
      <c r="I500" s="6">
        <v>0</v>
      </c>
      <c r="J500" s="89">
        <v>0.08</v>
      </c>
      <c r="K500" s="89">
        <v>72.59</v>
      </c>
      <c r="L500" s="89">
        <v>0.02</v>
      </c>
      <c r="M500" s="89">
        <v>0.005</v>
      </c>
      <c r="N500" s="89">
        <v>0.036</v>
      </c>
      <c r="O500" s="89">
        <v>0.003</v>
      </c>
      <c r="P500" s="89">
        <v>0.039</v>
      </c>
      <c r="Q500" s="89">
        <v>-0.018</v>
      </c>
      <c r="R500" s="89">
        <v>0.061</v>
      </c>
      <c r="S500" s="81">
        <v>0.011</v>
      </c>
      <c r="T500" s="89">
        <v>0.009</v>
      </c>
      <c r="U500" s="89">
        <v>-0.025</v>
      </c>
      <c r="V500" s="89">
        <v>-0.023</v>
      </c>
      <c r="W500" s="89">
        <v>34.595</v>
      </c>
      <c r="X500" s="89">
        <v>107.385</v>
      </c>
      <c r="Y500" s="119"/>
      <c r="Z500" s="119"/>
    </row>
    <row r="501" spans="2:26" ht="15.75">
      <c r="B501" s="7" t="s">
        <v>347</v>
      </c>
      <c r="C501" s="5">
        <v>31</v>
      </c>
      <c r="D501" s="5">
        <v>6</v>
      </c>
      <c r="E501" s="5">
        <v>0</v>
      </c>
      <c r="F501" s="5">
        <v>0</v>
      </c>
      <c r="G501" s="5">
        <v>0</v>
      </c>
      <c r="H501" s="5">
        <v>0</v>
      </c>
      <c r="I501" s="6">
        <v>0</v>
      </c>
      <c r="J501" s="89">
        <v>0.063</v>
      </c>
      <c r="K501" s="89">
        <v>71.416</v>
      </c>
      <c r="L501" s="89">
        <v>0.018</v>
      </c>
      <c r="M501" s="89">
        <v>-0.006</v>
      </c>
      <c r="N501" s="89">
        <v>0.036</v>
      </c>
      <c r="O501" s="89">
        <v>0.009</v>
      </c>
      <c r="P501" s="89">
        <v>0.016</v>
      </c>
      <c r="Q501" s="89">
        <v>0.008</v>
      </c>
      <c r="R501" s="89">
        <v>0.081</v>
      </c>
      <c r="S501" s="81">
        <v>0.011</v>
      </c>
      <c r="T501" s="89">
        <v>0.019</v>
      </c>
      <c r="U501" s="89">
        <v>0.045</v>
      </c>
      <c r="V501" s="89">
        <v>0.009</v>
      </c>
      <c r="W501" s="89">
        <v>34.525</v>
      </c>
      <c r="X501" s="89">
        <v>106.25</v>
      </c>
      <c r="Y501" s="119"/>
      <c r="Z501" s="119"/>
    </row>
    <row r="502" spans="2:26" ht="15.75">
      <c r="B502" s="7" t="s">
        <v>348</v>
      </c>
      <c r="C502" s="5">
        <v>31</v>
      </c>
      <c r="D502" s="5">
        <v>6</v>
      </c>
      <c r="E502" s="5">
        <v>0</v>
      </c>
      <c r="F502" s="5">
        <v>0</v>
      </c>
      <c r="G502" s="5">
        <v>0</v>
      </c>
      <c r="H502" s="5">
        <v>0</v>
      </c>
      <c r="I502" s="6">
        <v>0</v>
      </c>
      <c r="J502" s="89">
        <v>0.064</v>
      </c>
      <c r="K502" s="89">
        <v>71.584</v>
      </c>
      <c r="L502" s="89">
        <v>0.034</v>
      </c>
      <c r="M502" s="89">
        <v>-0.017</v>
      </c>
      <c r="N502" s="89">
        <v>0.029</v>
      </c>
      <c r="O502" s="89">
        <v>-0.001</v>
      </c>
      <c r="P502" s="89">
        <v>0.022</v>
      </c>
      <c r="Q502" s="89">
        <v>-0.001</v>
      </c>
      <c r="R502" s="89">
        <v>0.064</v>
      </c>
      <c r="S502" s="81">
        <v>0.017</v>
      </c>
      <c r="T502" s="89">
        <v>-0.039</v>
      </c>
      <c r="U502" s="89">
        <v>-0.028</v>
      </c>
      <c r="V502" s="89">
        <v>-0.023</v>
      </c>
      <c r="W502" s="89">
        <v>34.709</v>
      </c>
      <c r="X502" s="89">
        <v>106.416</v>
      </c>
      <c r="Y502" s="119"/>
      <c r="Z502" s="119"/>
    </row>
    <row r="503" spans="2:26" ht="15.75">
      <c r="B503" s="7" t="s">
        <v>349</v>
      </c>
      <c r="C503" s="5">
        <v>31</v>
      </c>
      <c r="D503" s="5">
        <v>6</v>
      </c>
      <c r="E503" s="5">
        <v>0</v>
      </c>
      <c r="F503" s="5">
        <v>0</v>
      </c>
      <c r="G503" s="5">
        <v>0</v>
      </c>
      <c r="H503" s="5">
        <v>0</v>
      </c>
      <c r="I503" s="6">
        <v>0</v>
      </c>
      <c r="J503" s="89">
        <v>0.036</v>
      </c>
      <c r="K503" s="89">
        <v>71.56</v>
      </c>
      <c r="L503" s="89">
        <v>0.001</v>
      </c>
      <c r="M503" s="89">
        <v>-0.014</v>
      </c>
      <c r="N503" s="89">
        <v>0.036</v>
      </c>
      <c r="O503" s="89">
        <v>0.006</v>
      </c>
      <c r="P503" s="89">
        <v>0.012</v>
      </c>
      <c r="Q503" s="89">
        <v>-0.014</v>
      </c>
      <c r="R503" s="89">
        <v>0.087</v>
      </c>
      <c r="S503" s="81">
        <v>0.023</v>
      </c>
      <c r="T503" s="89">
        <v>-0.011</v>
      </c>
      <c r="U503" s="89">
        <v>0.009</v>
      </c>
      <c r="V503" s="89">
        <v>0.021</v>
      </c>
      <c r="W503" s="89">
        <v>34.591</v>
      </c>
      <c r="X503" s="89">
        <v>106.342</v>
      </c>
      <c r="Y503" s="119"/>
      <c r="Z503" s="119"/>
    </row>
    <row r="504" spans="2:26" ht="15.75">
      <c r="B504" s="7" t="s">
        <v>350</v>
      </c>
      <c r="C504" s="5">
        <v>31</v>
      </c>
      <c r="D504" s="5">
        <v>6</v>
      </c>
      <c r="E504" s="5">
        <v>0</v>
      </c>
      <c r="F504" s="5">
        <v>0</v>
      </c>
      <c r="G504" s="5">
        <v>0</v>
      </c>
      <c r="H504" s="5">
        <v>0</v>
      </c>
      <c r="I504" s="6">
        <v>0</v>
      </c>
      <c r="J504" s="89">
        <v>0.068</v>
      </c>
      <c r="K504" s="89">
        <v>71.618</v>
      </c>
      <c r="L504" s="89">
        <v>0.025</v>
      </c>
      <c r="M504" s="89">
        <v>0.007</v>
      </c>
      <c r="N504" s="89">
        <v>0.026</v>
      </c>
      <c r="O504" s="89">
        <v>0.022</v>
      </c>
      <c r="P504" s="89">
        <v>0.019</v>
      </c>
      <c r="Q504" s="89">
        <v>0.016</v>
      </c>
      <c r="R504" s="89">
        <v>0.051</v>
      </c>
      <c r="S504" s="81">
        <v>0.026</v>
      </c>
      <c r="T504" s="89">
        <v>0</v>
      </c>
      <c r="U504" s="89">
        <v>0.04</v>
      </c>
      <c r="V504" s="89">
        <v>0.008</v>
      </c>
      <c r="W504" s="89">
        <v>34.405</v>
      </c>
      <c r="X504" s="89">
        <v>106.332</v>
      </c>
      <c r="Y504" s="119"/>
      <c r="Z504" s="119"/>
    </row>
    <row r="505" spans="2:26" ht="15.75">
      <c r="B505" s="7" t="s">
        <v>351</v>
      </c>
      <c r="C505" s="5">
        <v>31</v>
      </c>
      <c r="D505" s="5">
        <v>6</v>
      </c>
      <c r="E505" s="5">
        <v>0</v>
      </c>
      <c r="F505" s="5">
        <v>0</v>
      </c>
      <c r="G505" s="5">
        <v>0</v>
      </c>
      <c r="H505" s="5">
        <v>0</v>
      </c>
      <c r="I505" s="6">
        <v>0</v>
      </c>
      <c r="J505" s="89">
        <v>0.062</v>
      </c>
      <c r="K505" s="89">
        <v>71.522</v>
      </c>
      <c r="L505" s="89">
        <v>0.017</v>
      </c>
      <c r="M505" s="89">
        <v>-0.018</v>
      </c>
      <c r="N505" s="89">
        <v>0.03</v>
      </c>
      <c r="O505" s="89">
        <v>0.013</v>
      </c>
      <c r="P505" s="89">
        <v>0.023</v>
      </c>
      <c r="Q505" s="89">
        <v>0.027</v>
      </c>
      <c r="R505" s="89">
        <v>0.06</v>
      </c>
      <c r="S505" s="81">
        <v>0.017</v>
      </c>
      <c r="T505" s="89">
        <v>-0.003</v>
      </c>
      <c r="U505" s="89">
        <v>-0.025</v>
      </c>
      <c r="V505" s="89">
        <v>0.001</v>
      </c>
      <c r="W505" s="89">
        <v>34.556</v>
      </c>
      <c r="X505" s="89">
        <v>106.283</v>
      </c>
      <c r="Y505" s="119"/>
      <c r="Z505" s="119"/>
    </row>
    <row r="506" spans="2:26" ht="16.5" thickBot="1">
      <c r="B506" s="24" t="s">
        <v>352</v>
      </c>
      <c r="C506" s="15">
        <v>31</v>
      </c>
      <c r="D506" s="15">
        <v>6</v>
      </c>
      <c r="E506" s="15">
        <v>0</v>
      </c>
      <c r="F506" s="15">
        <v>0</v>
      </c>
      <c r="G506" s="15">
        <v>0</v>
      </c>
      <c r="H506" s="15">
        <v>0</v>
      </c>
      <c r="I506" s="16">
        <v>0</v>
      </c>
      <c r="J506" s="123">
        <v>0.068</v>
      </c>
      <c r="K506" s="123">
        <v>72.415</v>
      </c>
      <c r="L506" s="123">
        <v>0.023</v>
      </c>
      <c r="M506" s="123">
        <v>-0.016</v>
      </c>
      <c r="N506" s="123">
        <v>0.025</v>
      </c>
      <c r="O506" s="123">
        <v>0.003</v>
      </c>
      <c r="P506" s="123">
        <v>0.02</v>
      </c>
      <c r="Q506" s="123">
        <v>0.001</v>
      </c>
      <c r="R506" s="123">
        <v>0.071</v>
      </c>
      <c r="S506" s="83">
        <v>0.019</v>
      </c>
      <c r="T506" s="123">
        <v>0.027</v>
      </c>
      <c r="U506" s="123">
        <v>-0.022</v>
      </c>
      <c r="V506" s="123">
        <v>0.01</v>
      </c>
      <c r="W506" s="123">
        <v>34.311</v>
      </c>
      <c r="X506" s="123">
        <v>106.955</v>
      </c>
      <c r="Y506" s="119"/>
      <c r="Z506" s="119"/>
    </row>
    <row r="507" spans="2:26" ht="15.75">
      <c r="B507" s="105" t="s">
        <v>331</v>
      </c>
      <c r="C507" s="21"/>
      <c r="D507" s="21"/>
      <c r="E507" s="21"/>
      <c r="F507" s="21"/>
      <c r="G507" s="21"/>
      <c r="H507" s="21"/>
      <c r="I507" s="47" t="s">
        <v>2</v>
      </c>
      <c r="J507" s="51">
        <f aca="true" t="shared" si="248" ref="J507:W507">AVERAGE(J497:J506)</f>
        <v>0.07430000000000003</v>
      </c>
      <c r="K507" s="51">
        <f t="shared" si="248"/>
        <v>71.8253</v>
      </c>
      <c r="L507" s="51">
        <f>AVERAGE(L497:L501,L504:L506)</f>
        <v>0.022000000000000002</v>
      </c>
      <c r="M507" s="51">
        <f t="shared" si="248"/>
        <v>-0.0062</v>
      </c>
      <c r="N507" s="51">
        <f>AVERAGE(N497:N498,N500:N506)</f>
        <v>0.031111111111111114</v>
      </c>
      <c r="O507" s="51">
        <f t="shared" si="248"/>
        <v>0.012799999999999997</v>
      </c>
      <c r="P507" s="51">
        <f t="shared" si="248"/>
        <v>0.030600000000000006</v>
      </c>
      <c r="Q507" s="51">
        <f t="shared" si="248"/>
        <v>0.0032</v>
      </c>
      <c r="R507" s="51">
        <f t="shared" si="248"/>
        <v>0.071</v>
      </c>
      <c r="S507" s="124">
        <f>AVERAGE(S497,S499:S506)</f>
        <v>0.016444444444444442</v>
      </c>
      <c r="T507" s="51">
        <f t="shared" si="248"/>
        <v>0.0027000000000000006</v>
      </c>
      <c r="U507" s="51">
        <f t="shared" si="248"/>
        <v>-0.002300000000000001</v>
      </c>
      <c r="V507" s="51">
        <f t="shared" si="248"/>
        <v>-0.0003999999999999995</v>
      </c>
      <c r="W507" s="51">
        <f t="shared" si="248"/>
        <v>34.4704</v>
      </c>
      <c r="X507" s="51">
        <f>AVERAGE(X497:X499,X501:X506)</f>
        <v>106.45400000000001</v>
      </c>
      <c r="Y507" s="119"/>
      <c r="Z507" s="119"/>
    </row>
    <row r="508" spans="2:26" ht="15.75">
      <c r="B508" s="21"/>
      <c r="C508" s="21"/>
      <c r="D508" s="21"/>
      <c r="E508" s="21"/>
      <c r="F508" s="21"/>
      <c r="G508" s="21"/>
      <c r="H508" s="21"/>
      <c r="I508" s="47" t="s">
        <v>3</v>
      </c>
      <c r="J508" s="51">
        <f>STDEV(J497:J506)</f>
        <v>0.022005302391317642</v>
      </c>
      <c r="K508" s="51">
        <f aca="true" t="shared" si="249" ref="K508:W508">STDEV(K497:K506)</f>
        <v>0.41576971457232953</v>
      </c>
      <c r="L508" s="51">
        <f>STDEV(L497:L501,L504:L506)</f>
        <v>0.003295017884191656</v>
      </c>
      <c r="M508" s="51">
        <f t="shared" si="249"/>
        <v>0.01021763181955584</v>
      </c>
      <c r="N508" s="51">
        <f>STDEV(N497:N498,N500:N506)</f>
        <v>0.00431405970184826</v>
      </c>
      <c r="O508" s="51">
        <f t="shared" si="249"/>
        <v>0.010304260176149369</v>
      </c>
      <c r="P508" s="51">
        <f t="shared" si="249"/>
        <v>0.016153431008096478</v>
      </c>
      <c r="Q508" s="51">
        <f t="shared" si="249"/>
        <v>0.01603329868326124</v>
      </c>
      <c r="R508" s="51">
        <f t="shared" si="249"/>
        <v>0.012613925285616315</v>
      </c>
      <c r="S508" s="124">
        <f>STDEV(S497,S499:S506)</f>
        <v>0.005833333333333339</v>
      </c>
      <c r="T508" s="51">
        <f t="shared" si="249"/>
        <v>0.028998275810813306</v>
      </c>
      <c r="U508" s="51">
        <f t="shared" si="249"/>
        <v>0.030103709627441824</v>
      </c>
      <c r="V508" s="51">
        <f t="shared" si="249"/>
        <v>0.015522027358993197</v>
      </c>
      <c r="W508" s="51">
        <f t="shared" si="249"/>
        <v>0.15273666517535694</v>
      </c>
      <c r="X508" s="51">
        <f>STDEV(X497:X499,X501:X506)</f>
        <v>0.27324165129057454</v>
      </c>
      <c r="Y508" s="119"/>
      <c r="Z508" s="119"/>
    </row>
    <row r="509" spans="2:26" ht="15.75">
      <c r="B509" s="21"/>
      <c r="C509" s="21"/>
      <c r="D509" s="21"/>
      <c r="E509" s="21"/>
      <c r="F509" s="21"/>
      <c r="G509" s="21"/>
      <c r="H509" s="21"/>
      <c r="I509" s="47" t="s">
        <v>4</v>
      </c>
      <c r="J509" s="51">
        <f aca="true" t="shared" si="250" ref="J509:X509">J508*2</f>
        <v>0.044010604782635285</v>
      </c>
      <c r="K509" s="51">
        <f t="shared" si="250"/>
        <v>0.8315394291446591</v>
      </c>
      <c r="L509" s="51">
        <f t="shared" si="250"/>
        <v>0.006590035768383312</v>
      </c>
      <c r="M509" s="51">
        <f t="shared" si="250"/>
        <v>0.02043526363911168</v>
      </c>
      <c r="N509" s="51">
        <f t="shared" si="250"/>
        <v>0.00862811940369652</v>
      </c>
      <c r="O509" s="51">
        <f t="shared" si="250"/>
        <v>0.020608520352298737</v>
      </c>
      <c r="P509" s="51">
        <f t="shared" si="250"/>
        <v>0.032306862016192955</v>
      </c>
      <c r="Q509" s="51">
        <f t="shared" si="250"/>
        <v>0.03206659736652248</v>
      </c>
      <c r="R509" s="51">
        <f t="shared" si="250"/>
        <v>0.02522785057123263</v>
      </c>
      <c r="S509" s="124">
        <f t="shared" si="250"/>
        <v>0.011666666666666678</v>
      </c>
      <c r="T509" s="51">
        <f t="shared" si="250"/>
        <v>0.05799655162162661</v>
      </c>
      <c r="U509" s="51">
        <f t="shared" si="250"/>
        <v>0.06020741925488365</v>
      </c>
      <c r="V509" s="51">
        <f t="shared" si="250"/>
        <v>0.031044054717986394</v>
      </c>
      <c r="W509" s="51">
        <f t="shared" si="250"/>
        <v>0.3054733303507139</v>
      </c>
      <c r="X509" s="51">
        <f t="shared" si="250"/>
        <v>0.5464833025811491</v>
      </c>
      <c r="Y509" s="119"/>
      <c r="Z509" s="119"/>
    </row>
    <row r="510" spans="2:26" ht="15.75">
      <c r="B510" s="105" t="s">
        <v>331</v>
      </c>
      <c r="C510" s="105" t="s">
        <v>331</v>
      </c>
      <c r="D510" s="105" t="s">
        <v>331</v>
      </c>
      <c r="E510" s="105" t="s">
        <v>331</v>
      </c>
      <c r="F510" s="105" t="s">
        <v>331</v>
      </c>
      <c r="G510" s="105" t="s">
        <v>331</v>
      </c>
      <c r="H510" s="105" t="s">
        <v>331</v>
      </c>
      <c r="I510" s="105" t="s">
        <v>331</v>
      </c>
      <c r="J510" s="105" t="s">
        <v>331</v>
      </c>
      <c r="K510" s="105" t="s">
        <v>331</v>
      </c>
      <c r="L510" s="105" t="s">
        <v>331</v>
      </c>
      <c r="M510" s="105" t="s">
        <v>331</v>
      </c>
      <c r="N510" s="105" t="s">
        <v>331</v>
      </c>
      <c r="O510" s="105" t="s">
        <v>331</v>
      </c>
      <c r="P510" s="105" t="s">
        <v>331</v>
      </c>
      <c r="Q510" s="105" t="s">
        <v>331</v>
      </c>
      <c r="R510" s="105" t="s">
        <v>331</v>
      </c>
      <c r="S510" s="105" t="s">
        <v>331</v>
      </c>
      <c r="T510" s="105" t="s">
        <v>331</v>
      </c>
      <c r="U510" s="105" t="s">
        <v>331</v>
      </c>
      <c r="V510" s="105" t="s">
        <v>331</v>
      </c>
      <c r="W510" s="105" t="s">
        <v>331</v>
      </c>
      <c r="X510" s="105" t="s">
        <v>331</v>
      </c>
      <c r="Y510" s="119"/>
      <c r="Z510" s="119"/>
    </row>
    <row r="511" spans="2:26" ht="15.75">
      <c r="B511" s="7" t="s">
        <v>353</v>
      </c>
      <c r="C511" s="5">
        <v>49</v>
      </c>
      <c r="D511" s="5">
        <v>6</v>
      </c>
      <c r="E511" s="5">
        <v>0</v>
      </c>
      <c r="F511" s="5">
        <v>0</v>
      </c>
      <c r="G511" s="5">
        <v>0</v>
      </c>
      <c r="H511" s="5">
        <v>0</v>
      </c>
      <c r="I511" s="6">
        <v>0</v>
      </c>
      <c r="J511" s="89">
        <v>0.08</v>
      </c>
      <c r="K511" s="89">
        <v>71.026</v>
      </c>
      <c r="L511" s="89">
        <v>0.059</v>
      </c>
      <c r="M511" s="89">
        <v>0.007</v>
      </c>
      <c r="N511" s="89">
        <v>0.043</v>
      </c>
      <c r="O511" s="89">
        <v>0.014</v>
      </c>
      <c r="P511" s="89">
        <v>0.022</v>
      </c>
      <c r="Q511" s="89">
        <v>0.026</v>
      </c>
      <c r="R511" s="89">
        <v>0.094</v>
      </c>
      <c r="S511" s="89">
        <v>0.022</v>
      </c>
      <c r="T511" s="89">
        <v>-0.024</v>
      </c>
      <c r="U511" s="89">
        <v>0.039</v>
      </c>
      <c r="V511" s="89">
        <v>-0.008</v>
      </c>
      <c r="W511" s="89">
        <v>33.349</v>
      </c>
      <c r="X511" s="89">
        <v>104.749</v>
      </c>
      <c r="Y511" s="119"/>
      <c r="Z511" s="119"/>
    </row>
    <row r="512" spans="2:26" ht="15.75">
      <c r="B512" s="7" t="s">
        <v>354</v>
      </c>
      <c r="C512" s="5">
        <v>49</v>
      </c>
      <c r="D512" s="5">
        <v>6</v>
      </c>
      <c r="E512" s="5">
        <v>0</v>
      </c>
      <c r="F512" s="5">
        <v>0</v>
      </c>
      <c r="G512" s="5">
        <v>0</v>
      </c>
      <c r="H512" s="5">
        <v>0</v>
      </c>
      <c r="I512" s="6">
        <v>0</v>
      </c>
      <c r="J512" s="89">
        <v>0.079</v>
      </c>
      <c r="K512" s="89">
        <v>71.7</v>
      </c>
      <c r="L512" s="89">
        <v>0.071</v>
      </c>
      <c r="M512" s="89">
        <v>-0.008</v>
      </c>
      <c r="N512" s="89">
        <v>0.058</v>
      </c>
      <c r="O512" s="89">
        <v>0.006</v>
      </c>
      <c r="P512" s="89">
        <v>0.026</v>
      </c>
      <c r="Q512" s="89">
        <v>0.004</v>
      </c>
      <c r="R512" s="89">
        <v>0.11</v>
      </c>
      <c r="S512" s="89">
        <v>0.016</v>
      </c>
      <c r="T512" s="89">
        <v>-0.024</v>
      </c>
      <c r="U512" s="89">
        <v>0.074</v>
      </c>
      <c r="V512" s="89">
        <v>-0.002</v>
      </c>
      <c r="W512" s="89">
        <v>33.31</v>
      </c>
      <c r="X512" s="89">
        <v>105.42</v>
      </c>
      <c r="Y512" s="119"/>
      <c r="Z512" s="119"/>
    </row>
    <row r="513" spans="2:26" ht="15.75">
      <c r="B513" s="7" t="s">
        <v>355</v>
      </c>
      <c r="C513" s="5">
        <v>49</v>
      </c>
      <c r="D513" s="5">
        <v>6</v>
      </c>
      <c r="E513" s="5">
        <v>0</v>
      </c>
      <c r="F513" s="5">
        <v>0</v>
      </c>
      <c r="G513" s="5">
        <v>0</v>
      </c>
      <c r="H513" s="5">
        <v>0</v>
      </c>
      <c r="I513" s="6">
        <v>0</v>
      </c>
      <c r="J513" s="89">
        <v>0.046</v>
      </c>
      <c r="K513" s="89">
        <v>72.503</v>
      </c>
      <c r="L513" s="89">
        <v>0.054</v>
      </c>
      <c r="M513" s="89">
        <v>0.016</v>
      </c>
      <c r="N513" s="89">
        <v>0.037</v>
      </c>
      <c r="O513" s="89">
        <v>0.003</v>
      </c>
      <c r="P513" s="89">
        <v>0.017</v>
      </c>
      <c r="Q513" s="89">
        <v>0.036</v>
      </c>
      <c r="R513" s="89">
        <v>0.11</v>
      </c>
      <c r="S513" s="89">
        <v>0.029</v>
      </c>
      <c r="T513" s="89">
        <v>0.017</v>
      </c>
      <c r="U513" s="89">
        <v>0.056</v>
      </c>
      <c r="V513" s="89">
        <v>0.008</v>
      </c>
      <c r="W513" s="89">
        <v>34.353</v>
      </c>
      <c r="X513" s="89">
        <v>107.285</v>
      </c>
      <c r="Y513" s="119"/>
      <c r="Z513" s="119"/>
    </row>
    <row r="514" spans="2:26" ht="15.75">
      <c r="B514" s="7" t="s">
        <v>356</v>
      </c>
      <c r="C514" s="5">
        <v>49</v>
      </c>
      <c r="D514" s="5">
        <v>6</v>
      </c>
      <c r="E514" s="5">
        <v>0</v>
      </c>
      <c r="F514" s="5">
        <v>0</v>
      </c>
      <c r="G514" s="5">
        <v>0</v>
      </c>
      <c r="H514" s="5">
        <v>0</v>
      </c>
      <c r="I514" s="6">
        <v>0</v>
      </c>
      <c r="J514" s="89">
        <v>0.068</v>
      </c>
      <c r="K514" s="89">
        <v>71.41</v>
      </c>
      <c r="L514" s="89">
        <v>0.064</v>
      </c>
      <c r="M514" s="89">
        <v>0.009</v>
      </c>
      <c r="N514" s="89">
        <v>0.051</v>
      </c>
      <c r="O514" s="89">
        <v>0.007</v>
      </c>
      <c r="P514" s="89">
        <v>0.024</v>
      </c>
      <c r="Q514" s="89">
        <v>0.021</v>
      </c>
      <c r="R514" s="89">
        <v>0.087</v>
      </c>
      <c r="S514" s="89">
        <v>0.027</v>
      </c>
      <c r="T514" s="89">
        <v>-0.026</v>
      </c>
      <c r="U514" s="89">
        <v>-0.01</v>
      </c>
      <c r="V514" s="89">
        <v>-0.008</v>
      </c>
      <c r="W514" s="89">
        <v>33.847</v>
      </c>
      <c r="X514" s="89">
        <v>105.571</v>
      </c>
      <c r="Y514" s="119"/>
      <c r="Z514" s="119"/>
    </row>
    <row r="515" spans="2:26" ht="15.75">
      <c r="B515" s="7" t="s">
        <v>357</v>
      </c>
      <c r="C515" s="5">
        <v>49</v>
      </c>
      <c r="D515" s="5">
        <v>6</v>
      </c>
      <c r="E515" s="5">
        <v>0</v>
      </c>
      <c r="F515" s="5">
        <v>0</v>
      </c>
      <c r="G515" s="5">
        <v>0</v>
      </c>
      <c r="H515" s="5">
        <v>0</v>
      </c>
      <c r="I515" s="6">
        <v>0</v>
      </c>
      <c r="J515" s="89">
        <v>0.046</v>
      </c>
      <c r="K515" s="89">
        <v>71.501</v>
      </c>
      <c r="L515" s="89">
        <v>0.069</v>
      </c>
      <c r="M515" s="89">
        <v>0</v>
      </c>
      <c r="N515" s="89">
        <v>0.052</v>
      </c>
      <c r="O515" s="89">
        <v>0</v>
      </c>
      <c r="P515" s="89">
        <v>0.038</v>
      </c>
      <c r="Q515" s="89">
        <v>0.003</v>
      </c>
      <c r="R515" s="89">
        <v>0.077</v>
      </c>
      <c r="S515" s="89">
        <v>0.023</v>
      </c>
      <c r="T515" s="89">
        <v>0.062</v>
      </c>
      <c r="U515" s="89">
        <v>-0.068</v>
      </c>
      <c r="V515" s="89">
        <v>0.011</v>
      </c>
      <c r="W515" s="89">
        <v>34.305</v>
      </c>
      <c r="X515" s="89">
        <v>106.116</v>
      </c>
      <c r="Y515" s="119"/>
      <c r="Z515" s="119"/>
    </row>
    <row r="516" spans="2:26" ht="15.75">
      <c r="B516" s="104" t="s">
        <v>358</v>
      </c>
      <c r="C516" s="5">
        <v>49</v>
      </c>
      <c r="D516" s="5">
        <v>6</v>
      </c>
      <c r="E516" s="5">
        <v>0</v>
      </c>
      <c r="F516" s="5">
        <v>0</v>
      </c>
      <c r="G516" s="5">
        <v>0</v>
      </c>
      <c r="H516" s="5">
        <v>0</v>
      </c>
      <c r="I516" s="6">
        <v>0</v>
      </c>
      <c r="J516" s="89">
        <v>0.046</v>
      </c>
      <c r="K516" s="89">
        <v>71.93</v>
      </c>
      <c r="L516" s="89">
        <v>0.059</v>
      </c>
      <c r="M516" s="89">
        <v>-0.012</v>
      </c>
      <c r="N516" s="89">
        <v>0.05</v>
      </c>
      <c r="O516" s="89">
        <v>0.008</v>
      </c>
      <c r="P516" s="89">
        <v>0.023</v>
      </c>
      <c r="Q516" s="89">
        <v>0.031</v>
      </c>
      <c r="R516" s="89">
        <v>0.088</v>
      </c>
      <c r="S516" s="89">
        <v>0.018</v>
      </c>
      <c r="T516" s="89">
        <v>-0.012</v>
      </c>
      <c r="U516" s="89">
        <v>-0.02</v>
      </c>
      <c r="V516" s="89">
        <v>-0.014</v>
      </c>
      <c r="W516" s="89">
        <v>33.975</v>
      </c>
      <c r="X516" s="89">
        <v>106.168</v>
      </c>
      <c r="Y516" s="119"/>
      <c r="Z516" s="119"/>
    </row>
    <row r="517" spans="2:26" ht="15.75">
      <c r="B517" s="7" t="s">
        <v>359</v>
      </c>
      <c r="C517" s="5">
        <v>49</v>
      </c>
      <c r="D517" s="5">
        <v>6</v>
      </c>
      <c r="E517" s="5">
        <v>0</v>
      </c>
      <c r="F517" s="5">
        <v>0</v>
      </c>
      <c r="G517" s="5">
        <v>0</v>
      </c>
      <c r="H517" s="5">
        <v>0</v>
      </c>
      <c r="I517" s="6">
        <v>0</v>
      </c>
      <c r="J517" s="89">
        <v>0.031</v>
      </c>
      <c r="K517" s="89">
        <v>72.143</v>
      </c>
      <c r="L517" s="89">
        <v>0.059</v>
      </c>
      <c r="M517" s="89">
        <v>0.009</v>
      </c>
      <c r="N517" s="89">
        <v>0.049</v>
      </c>
      <c r="O517" s="89">
        <v>0.019</v>
      </c>
      <c r="P517" s="89">
        <v>0.017</v>
      </c>
      <c r="Q517" s="89">
        <v>0.041</v>
      </c>
      <c r="R517" s="89">
        <v>0.096</v>
      </c>
      <c r="S517" s="89">
        <v>0.033</v>
      </c>
      <c r="T517" s="89">
        <v>0.015</v>
      </c>
      <c r="U517" s="89">
        <v>-0.04</v>
      </c>
      <c r="V517" s="89">
        <v>0.01</v>
      </c>
      <c r="W517" s="89">
        <v>33.89</v>
      </c>
      <c r="X517" s="89">
        <v>106.372</v>
      </c>
      <c r="Y517" s="119"/>
      <c r="Z517" s="119"/>
    </row>
    <row r="518" spans="2:26" ht="15.75">
      <c r="B518" s="7" t="s">
        <v>360</v>
      </c>
      <c r="C518" s="5">
        <v>49</v>
      </c>
      <c r="D518" s="5">
        <v>6</v>
      </c>
      <c r="E518" s="5">
        <v>0</v>
      </c>
      <c r="F518" s="5">
        <v>0</v>
      </c>
      <c r="G518" s="5">
        <v>0</v>
      </c>
      <c r="H518" s="5">
        <v>0</v>
      </c>
      <c r="I518" s="6">
        <v>0</v>
      </c>
      <c r="J518" s="89">
        <v>0.038</v>
      </c>
      <c r="K518" s="89">
        <v>72.199</v>
      </c>
      <c r="L518" s="89">
        <v>0.078</v>
      </c>
      <c r="M518" s="89">
        <v>0.001</v>
      </c>
      <c r="N518" s="89">
        <v>0.054</v>
      </c>
      <c r="O518" s="89">
        <v>0.033</v>
      </c>
      <c r="P518" s="89">
        <v>0.029</v>
      </c>
      <c r="Q518" s="89">
        <v>0.023</v>
      </c>
      <c r="R518" s="89">
        <v>0.105</v>
      </c>
      <c r="S518" s="89">
        <v>0.023</v>
      </c>
      <c r="T518" s="89">
        <v>0.001</v>
      </c>
      <c r="U518" s="89">
        <v>0.039</v>
      </c>
      <c r="V518" s="89">
        <v>-0.003</v>
      </c>
      <c r="W518" s="89">
        <v>34.11</v>
      </c>
      <c r="X518" s="89">
        <v>106.73</v>
      </c>
      <c r="Y518" s="119"/>
      <c r="Z518" s="119"/>
    </row>
    <row r="519" spans="2:26" ht="15.75">
      <c r="B519" s="7" t="s">
        <v>361</v>
      </c>
      <c r="C519" s="5">
        <v>49</v>
      </c>
      <c r="D519" s="5">
        <v>6</v>
      </c>
      <c r="E519" s="5">
        <v>0</v>
      </c>
      <c r="F519" s="5">
        <v>0</v>
      </c>
      <c r="G519" s="5">
        <v>0</v>
      </c>
      <c r="H519" s="5">
        <v>0</v>
      </c>
      <c r="I519" s="6">
        <v>0</v>
      </c>
      <c r="J519" s="89">
        <v>0.039</v>
      </c>
      <c r="K519" s="89">
        <v>71.199</v>
      </c>
      <c r="L519" s="89">
        <v>0.069</v>
      </c>
      <c r="M519" s="89">
        <v>-0.003</v>
      </c>
      <c r="N519" s="89">
        <v>0.043</v>
      </c>
      <c r="O519" s="89">
        <v>0.016</v>
      </c>
      <c r="P519" s="89">
        <v>0.026</v>
      </c>
      <c r="Q519" s="89">
        <v>0.02</v>
      </c>
      <c r="R519" s="89">
        <v>0.092</v>
      </c>
      <c r="S519" s="89">
        <v>0.02</v>
      </c>
      <c r="T519" s="89">
        <v>0.043</v>
      </c>
      <c r="U519" s="89">
        <v>0.018</v>
      </c>
      <c r="V519" s="89">
        <v>0.019</v>
      </c>
      <c r="W519" s="89">
        <v>34.197</v>
      </c>
      <c r="X519" s="89">
        <v>105.8</v>
      </c>
      <c r="Y519" s="119"/>
      <c r="Z519" s="119"/>
    </row>
    <row r="520" spans="2:26" ht="16.5" thickBot="1">
      <c r="B520" s="24" t="s">
        <v>362</v>
      </c>
      <c r="C520" s="15">
        <v>49</v>
      </c>
      <c r="D520" s="15">
        <v>6</v>
      </c>
      <c r="E520" s="15">
        <v>0</v>
      </c>
      <c r="F520" s="15">
        <v>0</v>
      </c>
      <c r="G520" s="15">
        <v>0</v>
      </c>
      <c r="H520" s="15">
        <v>0</v>
      </c>
      <c r="I520" s="16">
        <v>0</v>
      </c>
      <c r="J520" s="123">
        <v>0.035</v>
      </c>
      <c r="K520" s="123">
        <v>72.325</v>
      </c>
      <c r="L520" s="123">
        <v>0.074</v>
      </c>
      <c r="M520" s="123">
        <v>-0.013</v>
      </c>
      <c r="N520" s="123">
        <v>0.057</v>
      </c>
      <c r="O520" s="123">
        <v>0.009</v>
      </c>
      <c r="P520" s="123">
        <v>0.008</v>
      </c>
      <c r="Q520" s="123">
        <v>-0.008</v>
      </c>
      <c r="R520" s="123">
        <v>0.119</v>
      </c>
      <c r="S520" s="123">
        <v>0.037</v>
      </c>
      <c r="T520" s="123">
        <v>0.01</v>
      </c>
      <c r="U520" s="123">
        <v>0.025</v>
      </c>
      <c r="V520" s="123">
        <v>0.01</v>
      </c>
      <c r="W520" s="123">
        <v>34.196</v>
      </c>
      <c r="X520" s="123">
        <v>106.885</v>
      </c>
      <c r="Y520" s="119"/>
      <c r="Z520" s="119"/>
    </row>
    <row r="521" spans="2:26" ht="15.75">
      <c r="B521" s="105" t="s">
        <v>331</v>
      </c>
      <c r="C521" s="21"/>
      <c r="D521" s="21"/>
      <c r="E521" s="21"/>
      <c r="F521" s="21"/>
      <c r="G521" s="21"/>
      <c r="H521" s="21"/>
      <c r="I521" s="47" t="s">
        <v>2</v>
      </c>
      <c r="J521" s="51">
        <f>AVERAGE(J511:J520)</f>
        <v>0.0508</v>
      </c>
      <c r="K521" s="51">
        <f aca="true" t="shared" si="251" ref="K521:X521">AVERAGE(K511:K520)</f>
        <v>71.7936</v>
      </c>
      <c r="L521" s="51">
        <f t="shared" si="251"/>
        <v>0.0656</v>
      </c>
      <c r="M521" s="51">
        <f t="shared" si="251"/>
        <v>0.0006000000000000001</v>
      </c>
      <c r="N521" s="51">
        <f t="shared" si="251"/>
        <v>0.04939999999999999</v>
      </c>
      <c r="O521" s="51">
        <f>AVERAGE(O511:O517,O519:O520)</f>
        <v>0.00911111111111111</v>
      </c>
      <c r="P521" s="51">
        <f t="shared" si="251"/>
        <v>0.023</v>
      </c>
      <c r="Q521" s="51">
        <f t="shared" si="251"/>
        <v>0.0197</v>
      </c>
      <c r="R521" s="51">
        <f t="shared" si="251"/>
        <v>0.0978</v>
      </c>
      <c r="S521" s="51">
        <f t="shared" si="251"/>
        <v>0.024799999999999996</v>
      </c>
      <c r="T521" s="51">
        <f t="shared" si="251"/>
        <v>0.006200000000000001</v>
      </c>
      <c r="U521" s="51">
        <f t="shared" si="251"/>
        <v>0.011299999999999996</v>
      </c>
      <c r="V521" s="51">
        <f t="shared" si="251"/>
        <v>0.0023</v>
      </c>
      <c r="W521" s="51">
        <f t="shared" si="251"/>
        <v>33.9532</v>
      </c>
      <c r="X521" s="51">
        <f t="shared" si="251"/>
        <v>106.1096</v>
      </c>
      <c r="Y521" s="119"/>
      <c r="Z521" s="119"/>
    </row>
    <row r="522" spans="2:26" ht="15.75">
      <c r="B522" s="21"/>
      <c r="C522" s="21"/>
      <c r="D522" s="21"/>
      <c r="E522" s="21"/>
      <c r="F522" s="21"/>
      <c r="G522" s="21"/>
      <c r="H522" s="21"/>
      <c r="I522" s="47" t="s">
        <v>3</v>
      </c>
      <c r="J522" s="51">
        <f>STDEV(J511:J520)</f>
        <v>0.018127940374521933</v>
      </c>
      <c r="K522" s="51">
        <f aca="true" t="shared" si="252" ref="K522:X522">STDEV(K511:K520)</f>
        <v>0.5027648445236502</v>
      </c>
      <c r="L522" s="51">
        <f t="shared" si="252"/>
        <v>0.007777460310981271</v>
      </c>
      <c r="M522" s="51">
        <f t="shared" si="252"/>
        <v>0.009720539536923293</v>
      </c>
      <c r="N522" s="51">
        <f t="shared" si="252"/>
        <v>0.006653319973266481</v>
      </c>
      <c r="O522" s="51">
        <f>STDEV(O511:O517,O519:O520)</f>
        <v>0.00617341972581738</v>
      </c>
      <c r="P522" s="51">
        <f t="shared" si="252"/>
        <v>0.008013876853447547</v>
      </c>
      <c r="Q522" s="51">
        <f t="shared" si="252"/>
        <v>0.015606622525923626</v>
      </c>
      <c r="R522" s="51">
        <f t="shared" si="252"/>
        <v>0.012890995996344743</v>
      </c>
      <c r="S522" s="51">
        <f t="shared" si="252"/>
        <v>0.006663332499583087</v>
      </c>
      <c r="T522" s="51">
        <f t="shared" si="252"/>
        <v>0.029619062930634533</v>
      </c>
      <c r="U522" s="51">
        <f t="shared" si="252"/>
        <v>0.044783553528797454</v>
      </c>
      <c r="V522" s="51">
        <f t="shared" si="252"/>
        <v>0.010698390325444083</v>
      </c>
      <c r="W522" s="51">
        <f t="shared" si="252"/>
        <v>0.36834337844522824</v>
      </c>
      <c r="X522" s="51">
        <f t="shared" si="252"/>
        <v>0.7566545079786724</v>
      </c>
      <c r="Y522" s="119"/>
      <c r="Z522" s="119"/>
    </row>
    <row r="523" spans="2:26" ht="15.75">
      <c r="B523" s="21"/>
      <c r="C523" s="21"/>
      <c r="D523" s="21"/>
      <c r="E523" s="21"/>
      <c r="F523" s="21"/>
      <c r="G523" s="21"/>
      <c r="H523" s="21"/>
      <c r="I523" s="47" t="s">
        <v>4</v>
      </c>
      <c r="J523" s="51">
        <f>J522*2</f>
        <v>0.036255880749043866</v>
      </c>
      <c r="K523" s="51">
        <f aca="true" t="shared" si="253" ref="K523:X523">K522*2</f>
        <v>1.0055296890473004</v>
      </c>
      <c r="L523" s="51">
        <f t="shared" si="253"/>
        <v>0.015554920621962542</v>
      </c>
      <c r="M523" s="51">
        <f t="shared" si="253"/>
        <v>0.019441079073846585</v>
      </c>
      <c r="N523" s="51">
        <f t="shared" si="253"/>
        <v>0.013306639946532962</v>
      </c>
      <c r="O523" s="51">
        <f t="shared" si="253"/>
        <v>0.01234683945163476</v>
      </c>
      <c r="P523" s="51">
        <f t="shared" si="253"/>
        <v>0.016027753706895093</v>
      </c>
      <c r="Q523" s="51">
        <f t="shared" si="253"/>
        <v>0.031213245051847253</v>
      </c>
      <c r="R523" s="51">
        <f t="shared" si="253"/>
        <v>0.025781991992689487</v>
      </c>
      <c r="S523" s="51">
        <f t="shared" si="253"/>
        <v>0.013326664999166174</v>
      </c>
      <c r="T523" s="51">
        <f t="shared" si="253"/>
        <v>0.059238125861269066</v>
      </c>
      <c r="U523" s="51">
        <f t="shared" si="253"/>
        <v>0.08956710705759491</v>
      </c>
      <c r="V523" s="51">
        <f t="shared" si="253"/>
        <v>0.021396780650888167</v>
      </c>
      <c r="W523" s="51">
        <f t="shared" si="253"/>
        <v>0.7366867568904565</v>
      </c>
      <c r="X523" s="51">
        <f t="shared" si="253"/>
        <v>1.5133090159573448</v>
      </c>
      <c r="Y523" s="119"/>
      <c r="Z523" s="119"/>
    </row>
    <row r="524" spans="2:26" ht="15.75">
      <c r="B524" s="105" t="s">
        <v>331</v>
      </c>
      <c r="C524" s="105" t="s">
        <v>331</v>
      </c>
      <c r="D524" s="105" t="s">
        <v>331</v>
      </c>
      <c r="E524" s="105" t="s">
        <v>331</v>
      </c>
      <c r="F524" s="105" t="s">
        <v>331</v>
      </c>
      <c r="G524" s="105" t="s">
        <v>331</v>
      </c>
      <c r="H524" s="105" t="s">
        <v>331</v>
      </c>
      <c r="I524" s="105" t="s">
        <v>331</v>
      </c>
      <c r="J524" s="105" t="s">
        <v>331</v>
      </c>
      <c r="K524" s="105" t="s">
        <v>331</v>
      </c>
      <c r="L524" s="105" t="s">
        <v>331</v>
      </c>
      <c r="M524" s="105" t="s">
        <v>331</v>
      </c>
      <c r="N524" s="105" t="s">
        <v>331</v>
      </c>
      <c r="O524" s="105" t="s">
        <v>331</v>
      </c>
      <c r="P524" s="105" t="s">
        <v>331</v>
      </c>
      <c r="Q524" s="105" t="s">
        <v>331</v>
      </c>
      <c r="R524" s="105" t="s">
        <v>331</v>
      </c>
      <c r="S524" s="105" t="s">
        <v>331</v>
      </c>
      <c r="T524" s="105" t="s">
        <v>331</v>
      </c>
      <c r="U524" s="105" t="s">
        <v>331</v>
      </c>
      <c r="V524" s="105" t="s">
        <v>331</v>
      </c>
      <c r="W524" s="105" t="s">
        <v>331</v>
      </c>
      <c r="X524" s="105" t="s">
        <v>331</v>
      </c>
      <c r="Y524" s="119"/>
      <c r="Z524" s="119"/>
    </row>
    <row r="525" spans="2:26" ht="15.75"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</row>
    <row r="526" spans="2:26" ht="15.75">
      <c r="B526" s="140" t="s">
        <v>363</v>
      </c>
      <c r="C526" s="125">
        <v>16</v>
      </c>
      <c r="D526" s="126">
        <v>6</v>
      </c>
      <c r="E526" s="126">
        <v>1</v>
      </c>
      <c r="F526" s="126">
        <v>0</v>
      </c>
      <c r="G526" s="126">
        <v>74</v>
      </c>
      <c r="H526" s="126">
        <v>0</v>
      </c>
      <c r="I526" s="127">
        <v>0</v>
      </c>
      <c r="J526" s="128">
        <v>0.074</v>
      </c>
      <c r="K526" s="128">
        <v>73.023</v>
      </c>
      <c r="L526" s="128">
        <v>0.013</v>
      </c>
      <c r="M526" s="128">
        <v>0.007</v>
      </c>
      <c r="N526" s="128">
        <v>0.023</v>
      </c>
      <c r="O526" s="128">
        <v>0.172</v>
      </c>
      <c r="P526" s="128">
        <v>0.001</v>
      </c>
      <c r="Q526" s="128">
        <v>0</v>
      </c>
      <c r="R526" s="128">
        <v>0.3</v>
      </c>
      <c r="S526" s="128">
        <v>0.009</v>
      </c>
      <c r="T526" s="128">
        <v>0</v>
      </c>
      <c r="U526" s="128">
        <v>0.017</v>
      </c>
      <c r="V526" s="128">
        <v>0.009</v>
      </c>
      <c r="W526" s="128">
        <v>22.311</v>
      </c>
      <c r="X526" s="128">
        <v>95.958</v>
      </c>
      <c r="Y526" s="119"/>
      <c r="Z526" s="119"/>
    </row>
    <row r="527" spans="2:26" ht="15.75">
      <c r="B527" s="140" t="s">
        <v>363</v>
      </c>
      <c r="C527" s="125">
        <v>16</v>
      </c>
      <c r="D527" s="126">
        <v>6</v>
      </c>
      <c r="E527" s="126">
        <v>1</v>
      </c>
      <c r="F527" s="126">
        <v>0</v>
      </c>
      <c r="G527" s="126">
        <v>74</v>
      </c>
      <c r="H527" s="126">
        <v>0</v>
      </c>
      <c r="I527" s="127">
        <v>0</v>
      </c>
      <c r="J527" s="128">
        <v>0.053</v>
      </c>
      <c r="K527" s="128">
        <v>72.608</v>
      </c>
      <c r="L527" s="128">
        <v>0.016</v>
      </c>
      <c r="M527" s="128">
        <v>0.012</v>
      </c>
      <c r="N527" s="128">
        <v>0.02</v>
      </c>
      <c r="O527" s="128">
        <v>0.127</v>
      </c>
      <c r="P527" s="128">
        <v>0</v>
      </c>
      <c r="Q527" s="128">
        <v>0.004</v>
      </c>
      <c r="R527" s="128">
        <v>0.296</v>
      </c>
      <c r="S527" s="128">
        <v>0.005</v>
      </c>
      <c r="T527" s="128">
        <v>0</v>
      </c>
      <c r="U527" s="128">
        <v>0</v>
      </c>
      <c r="V527" s="128">
        <v>0</v>
      </c>
      <c r="W527" s="128">
        <v>21.996</v>
      </c>
      <c r="X527" s="128">
        <v>95.136</v>
      </c>
      <c r="Y527" s="119"/>
      <c r="Z527" s="119"/>
    </row>
    <row r="528" spans="2:26" ht="15.75">
      <c r="B528" s="140" t="s">
        <v>363</v>
      </c>
      <c r="C528" s="125">
        <v>16</v>
      </c>
      <c r="D528" s="126">
        <v>6</v>
      </c>
      <c r="E528" s="126">
        <v>1</v>
      </c>
      <c r="F528" s="126">
        <v>0</v>
      </c>
      <c r="G528" s="126">
        <v>74</v>
      </c>
      <c r="H528" s="126">
        <v>0</v>
      </c>
      <c r="I528" s="127">
        <v>0</v>
      </c>
      <c r="J528" s="128">
        <v>0.054</v>
      </c>
      <c r="K528" s="128">
        <v>73.305</v>
      </c>
      <c r="L528" s="128">
        <v>0.011</v>
      </c>
      <c r="M528" s="128">
        <v>0.006</v>
      </c>
      <c r="N528" s="128">
        <v>0.018</v>
      </c>
      <c r="O528" s="128">
        <v>0.127</v>
      </c>
      <c r="P528" s="128">
        <v>0.006</v>
      </c>
      <c r="Q528" s="128">
        <v>0</v>
      </c>
      <c r="R528" s="128">
        <v>0.295</v>
      </c>
      <c r="S528" s="128">
        <v>0</v>
      </c>
      <c r="T528" s="128">
        <v>0</v>
      </c>
      <c r="U528" s="128">
        <v>0</v>
      </c>
      <c r="V528" s="128">
        <v>0</v>
      </c>
      <c r="W528" s="128">
        <v>21.972</v>
      </c>
      <c r="X528" s="128">
        <v>95.795</v>
      </c>
      <c r="Y528" s="119"/>
      <c r="Z528" s="119"/>
    </row>
    <row r="529" spans="2:26" ht="15.75">
      <c r="B529" s="140" t="s">
        <v>363</v>
      </c>
      <c r="C529" s="125">
        <v>16</v>
      </c>
      <c r="D529" s="126">
        <v>6</v>
      </c>
      <c r="E529" s="126">
        <v>1</v>
      </c>
      <c r="F529" s="126">
        <v>0</v>
      </c>
      <c r="G529" s="126">
        <v>74</v>
      </c>
      <c r="H529" s="126">
        <v>0</v>
      </c>
      <c r="I529" s="127">
        <v>0</v>
      </c>
      <c r="J529" s="128">
        <v>0.072</v>
      </c>
      <c r="K529" s="128">
        <v>73.389</v>
      </c>
      <c r="L529" s="128">
        <v>0</v>
      </c>
      <c r="M529" s="128">
        <v>0.006</v>
      </c>
      <c r="N529" s="128">
        <v>0.032</v>
      </c>
      <c r="O529" s="128">
        <v>0.169</v>
      </c>
      <c r="P529" s="128">
        <v>0</v>
      </c>
      <c r="Q529" s="128">
        <v>0</v>
      </c>
      <c r="R529" s="128">
        <v>0.3</v>
      </c>
      <c r="S529" s="128">
        <v>0.002</v>
      </c>
      <c r="T529" s="128">
        <v>0</v>
      </c>
      <c r="U529" s="128">
        <v>0.004</v>
      </c>
      <c r="V529" s="128">
        <v>0.007</v>
      </c>
      <c r="W529" s="128">
        <v>22.443</v>
      </c>
      <c r="X529" s="128">
        <v>96.423</v>
      </c>
      <c r="Y529" s="119"/>
      <c r="Z529" s="119"/>
    </row>
    <row r="530" spans="2:26" ht="15.75">
      <c r="B530" s="140" t="s">
        <v>363</v>
      </c>
      <c r="C530" s="125">
        <v>16</v>
      </c>
      <c r="D530" s="126">
        <v>6</v>
      </c>
      <c r="E530" s="126">
        <v>1</v>
      </c>
      <c r="F530" s="126">
        <v>0</v>
      </c>
      <c r="G530" s="126">
        <v>74</v>
      </c>
      <c r="H530" s="126">
        <v>0</v>
      </c>
      <c r="I530" s="127">
        <v>0</v>
      </c>
      <c r="J530" s="128">
        <v>0.078</v>
      </c>
      <c r="K530" s="128">
        <v>73.45</v>
      </c>
      <c r="L530" s="128">
        <v>0.003</v>
      </c>
      <c r="M530" s="128">
        <v>0</v>
      </c>
      <c r="N530" s="128">
        <v>0.026</v>
      </c>
      <c r="O530" s="128">
        <v>0.166</v>
      </c>
      <c r="P530" s="128">
        <v>0</v>
      </c>
      <c r="Q530" s="128">
        <v>0.001</v>
      </c>
      <c r="R530" s="128">
        <v>0.306</v>
      </c>
      <c r="S530" s="128">
        <v>0.002</v>
      </c>
      <c r="T530" s="128">
        <v>0</v>
      </c>
      <c r="U530" s="128">
        <v>0.027</v>
      </c>
      <c r="V530" s="128">
        <v>0.013</v>
      </c>
      <c r="W530" s="128">
        <v>22.085</v>
      </c>
      <c r="X530" s="128">
        <v>96.156</v>
      </c>
      <c r="Y530" s="119"/>
      <c r="Z530" s="119"/>
    </row>
    <row r="531" spans="2:26" ht="15.75">
      <c r="B531" s="105" t="s">
        <v>331</v>
      </c>
      <c r="C531" s="22"/>
      <c r="D531" s="22"/>
      <c r="E531" s="21"/>
      <c r="F531" s="21"/>
      <c r="G531" s="21"/>
      <c r="H531" s="21"/>
      <c r="I531" s="47" t="s">
        <v>2</v>
      </c>
      <c r="J531" s="51">
        <f>AVERAGE(J526:J530)</f>
        <v>0.06620000000000001</v>
      </c>
      <c r="K531" s="51">
        <f aca="true" t="shared" si="254" ref="K531:X531">AVERAGE(K526:K530)</f>
        <v>73.155</v>
      </c>
      <c r="L531" s="51">
        <f t="shared" si="254"/>
        <v>0.0086</v>
      </c>
      <c r="M531" s="51">
        <f t="shared" si="254"/>
        <v>0.0062</v>
      </c>
      <c r="N531" s="51">
        <f t="shared" si="254"/>
        <v>0.023799999999999998</v>
      </c>
      <c r="O531" s="51">
        <f t="shared" si="254"/>
        <v>0.1522</v>
      </c>
      <c r="P531" s="51">
        <f t="shared" si="254"/>
        <v>0.0014</v>
      </c>
      <c r="Q531" s="51">
        <f t="shared" si="254"/>
        <v>0.001</v>
      </c>
      <c r="R531" s="51">
        <f t="shared" si="254"/>
        <v>0.2994</v>
      </c>
      <c r="S531" s="51">
        <f t="shared" si="254"/>
        <v>0.0036000000000000003</v>
      </c>
      <c r="T531" s="51">
        <f t="shared" si="254"/>
        <v>0</v>
      </c>
      <c r="U531" s="51">
        <f t="shared" si="254"/>
        <v>0.009600000000000001</v>
      </c>
      <c r="V531" s="51">
        <f t="shared" si="254"/>
        <v>0.0058</v>
      </c>
      <c r="W531" s="51">
        <f t="shared" si="254"/>
        <v>22.161399999999997</v>
      </c>
      <c r="X531" s="51">
        <f t="shared" si="254"/>
        <v>95.8936</v>
      </c>
      <c r="Y531" s="119"/>
      <c r="Z531" s="119"/>
    </row>
    <row r="532" spans="2:26" ht="15.75">
      <c r="B532" s="22"/>
      <c r="C532" s="22"/>
      <c r="D532" s="22"/>
      <c r="E532" s="21"/>
      <c r="F532" s="21"/>
      <c r="G532" s="21"/>
      <c r="H532" s="21"/>
      <c r="I532" s="47" t="s">
        <v>3</v>
      </c>
      <c r="J532" s="51">
        <f>STDEV(J526:J530)</f>
        <v>0.01179830496300206</v>
      </c>
      <c r="K532" s="51">
        <f aca="true" t="shared" si="255" ref="K532:X532">STDEV(K526:K530)</f>
        <v>0.346739816000412</v>
      </c>
      <c r="L532" s="51">
        <f t="shared" si="255"/>
        <v>0.0068044103344816</v>
      </c>
      <c r="M532" s="51">
        <f t="shared" si="255"/>
        <v>0.004266145801540309</v>
      </c>
      <c r="N532" s="51">
        <f t="shared" si="255"/>
        <v>0.005495452665613632</v>
      </c>
      <c r="O532" s="51">
        <f t="shared" si="255"/>
        <v>0.02310194796981418</v>
      </c>
      <c r="P532" s="51">
        <f t="shared" si="255"/>
        <v>0.002607680962081059</v>
      </c>
      <c r="Q532" s="51">
        <f t="shared" si="255"/>
        <v>0.0017320508075688774</v>
      </c>
      <c r="R532" s="51">
        <f t="shared" si="255"/>
        <v>0.004335896677735764</v>
      </c>
      <c r="S532" s="51">
        <f t="shared" si="255"/>
        <v>0.0035071355833500356</v>
      </c>
      <c r="T532" s="51">
        <f t="shared" si="255"/>
        <v>0</v>
      </c>
      <c r="U532" s="51">
        <f t="shared" si="255"/>
        <v>0.011970797801316335</v>
      </c>
      <c r="V532" s="51">
        <f t="shared" si="255"/>
        <v>0.00571839138219832</v>
      </c>
      <c r="W532" s="51">
        <f t="shared" si="255"/>
        <v>0.2066066310649301</v>
      </c>
      <c r="X532" s="51">
        <f t="shared" si="255"/>
        <v>0.48397964833245083</v>
      </c>
      <c r="Y532" s="119"/>
      <c r="Z532" s="119"/>
    </row>
    <row r="533" spans="2:26" ht="15.75">
      <c r="B533" s="22"/>
      <c r="C533" s="22"/>
      <c r="D533" s="22"/>
      <c r="E533" s="21"/>
      <c r="F533" s="21"/>
      <c r="G533" s="21"/>
      <c r="H533" s="21"/>
      <c r="I533" s="47" t="s">
        <v>4</v>
      </c>
      <c r="J533" s="51">
        <f>J532*2</f>
        <v>0.02359660992600412</v>
      </c>
      <c r="K533" s="51">
        <f aca="true" t="shared" si="256" ref="K533:X533">K532*2</f>
        <v>0.693479632000824</v>
      </c>
      <c r="L533" s="51">
        <f t="shared" si="256"/>
        <v>0.0136088206689632</v>
      </c>
      <c r="M533" s="51">
        <f t="shared" si="256"/>
        <v>0.008532291603080618</v>
      </c>
      <c r="N533" s="51">
        <f t="shared" si="256"/>
        <v>0.010990905331227265</v>
      </c>
      <c r="O533" s="51">
        <f t="shared" si="256"/>
        <v>0.04620389593962836</v>
      </c>
      <c r="P533" s="51">
        <f t="shared" si="256"/>
        <v>0.005215361924162118</v>
      </c>
      <c r="Q533" s="51">
        <f t="shared" si="256"/>
        <v>0.0034641016151377548</v>
      </c>
      <c r="R533" s="51">
        <f t="shared" si="256"/>
        <v>0.008671793355471528</v>
      </c>
      <c r="S533" s="51">
        <f t="shared" si="256"/>
        <v>0.007014271166700071</v>
      </c>
      <c r="T533" s="51">
        <f t="shared" si="256"/>
        <v>0</v>
      </c>
      <c r="U533" s="51">
        <f t="shared" si="256"/>
        <v>0.02394159560263267</v>
      </c>
      <c r="V533" s="51">
        <f t="shared" si="256"/>
        <v>0.01143678276439664</v>
      </c>
      <c r="W533" s="51">
        <f t="shared" si="256"/>
        <v>0.4132132621298602</v>
      </c>
      <c r="X533" s="51">
        <f t="shared" si="256"/>
        <v>0.9679592966649017</v>
      </c>
      <c r="Y533" s="119"/>
      <c r="Z533" s="119"/>
    </row>
    <row r="534" spans="2:26" ht="15.75">
      <c r="B534" s="105" t="s">
        <v>331</v>
      </c>
      <c r="C534" s="105" t="s">
        <v>331</v>
      </c>
      <c r="D534" s="105" t="s">
        <v>331</v>
      </c>
      <c r="E534" s="105" t="s">
        <v>331</v>
      </c>
      <c r="F534" s="105" t="s">
        <v>331</v>
      </c>
      <c r="G534" s="105" t="s">
        <v>331</v>
      </c>
      <c r="H534" s="105" t="s">
        <v>331</v>
      </c>
      <c r="I534" s="105" t="s">
        <v>331</v>
      </c>
      <c r="J534" s="105" t="s">
        <v>331</v>
      </c>
      <c r="K534" s="105" t="s">
        <v>331</v>
      </c>
      <c r="L534" s="105" t="s">
        <v>331</v>
      </c>
      <c r="M534" s="105" t="s">
        <v>331</v>
      </c>
      <c r="N534" s="105" t="s">
        <v>331</v>
      </c>
      <c r="O534" s="105" t="s">
        <v>331</v>
      </c>
      <c r="P534" s="105" t="s">
        <v>331</v>
      </c>
      <c r="Q534" s="105" t="s">
        <v>331</v>
      </c>
      <c r="R534" s="105" t="s">
        <v>331</v>
      </c>
      <c r="S534" s="105" t="s">
        <v>331</v>
      </c>
      <c r="T534" s="105" t="s">
        <v>331</v>
      </c>
      <c r="U534" s="105" t="s">
        <v>331</v>
      </c>
      <c r="V534" s="105" t="s">
        <v>331</v>
      </c>
      <c r="W534" s="105" t="s">
        <v>331</v>
      </c>
      <c r="X534" s="105" t="s">
        <v>331</v>
      </c>
      <c r="Y534" s="119"/>
      <c r="Z534" s="119"/>
    </row>
    <row r="535" spans="2:26" ht="15.75">
      <c r="B535" s="140" t="s">
        <v>364</v>
      </c>
      <c r="C535" s="125">
        <v>77</v>
      </c>
      <c r="D535" s="126">
        <v>6</v>
      </c>
      <c r="E535" s="126">
        <v>0</v>
      </c>
      <c r="F535" s="126">
        <v>0</v>
      </c>
      <c r="G535" s="126">
        <v>0</v>
      </c>
      <c r="H535" s="126">
        <v>0</v>
      </c>
      <c r="I535" s="127">
        <v>0</v>
      </c>
      <c r="J535" s="128">
        <v>0.057</v>
      </c>
      <c r="K535" s="128">
        <v>73.294</v>
      </c>
      <c r="L535" s="128">
        <v>0.065</v>
      </c>
      <c r="M535" s="128">
        <v>0.041</v>
      </c>
      <c r="N535" s="128">
        <v>0.062</v>
      </c>
      <c r="O535" s="128">
        <v>0.098</v>
      </c>
      <c r="P535" s="128">
        <v>0.199</v>
      </c>
      <c r="Q535" s="128">
        <v>0.003</v>
      </c>
      <c r="R535" s="128">
        <v>0.197</v>
      </c>
      <c r="S535" s="128">
        <v>0.008</v>
      </c>
      <c r="T535" s="128">
        <v>0.01</v>
      </c>
      <c r="U535" s="128">
        <v>0</v>
      </c>
      <c r="V535" s="128">
        <v>0.011</v>
      </c>
      <c r="W535" s="128">
        <v>22.796</v>
      </c>
      <c r="X535" s="128">
        <v>96.84</v>
      </c>
      <c r="Y535" s="119"/>
      <c r="Z535" s="119"/>
    </row>
    <row r="536" spans="2:26" ht="15.75">
      <c r="B536" s="140" t="s">
        <v>364</v>
      </c>
      <c r="C536" s="125">
        <v>77</v>
      </c>
      <c r="D536" s="126">
        <v>6</v>
      </c>
      <c r="E536" s="126">
        <v>0</v>
      </c>
      <c r="F536" s="126">
        <v>0</v>
      </c>
      <c r="G536" s="126">
        <v>0</v>
      </c>
      <c r="H536" s="126">
        <v>0</v>
      </c>
      <c r="I536" s="127">
        <v>0</v>
      </c>
      <c r="J536" s="128">
        <v>0.038</v>
      </c>
      <c r="K536" s="128">
        <v>73.389</v>
      </c>
      <c r="L536" s="128">
        <v>0.048</v>
      </c>
      <c r="M536" s="128">
        <v>0.001</v>
      </c>
      <c r="N536" s="128">
        <v>0.031</v>
      </c>
      <c r="O536" s="128">
        <v>0.069</v>
      </c>
      <c r="P536" s="128">
        <v>0.205</v>
      </c>
      <c r="Q536" s="128">
        <v>0.01</v>
      </c>
      <c r="R536" s="128">
        <v>0.18</v>
      </c>
      <c r="S536" s="128">
        <v>0.01</v>
      </c>
      <c r="T536" s="128">
        <v>0.017</v>
      </c>
      <c r="U536" s="128">
        <v>0.013</v>
      </c>
      <c r="V536" s="128">
        <v>0</v>
      </c>
      <c r="W536" s="128">
        <v>22.464</v>
      </c>
      <c r="X536" s="128">
        <v>96.478</v>
      </c>
      <c r="Y536" s="119"/>
      <c r="Z536" s="119"/>
    </row>
    <row r="537" spans="2:26" ht="15.75">
      <c r="B537" s="140" t="s">
        <v>364</v>
      </c>
      <c r="C537" s="125">
        <v>77</v>
      </c>
      <c r="D537" s="126">
        <v>6</v>
      </c>
      <c r="E537" s="126">
        <v>0</v>
      </c>
      <c r="F537" s="126">
        <v>0</v>
      </c>
      <c r="G537" s="126">
        <v>0</v>
      </c>
      <c r="H537" s="126">
        <v>0</v>
      </c>
      <c r="I537" s="127">
        <v>0</v>
      </c>
      <c r="J537" s="128">
        <v>0.01</v>
      </c>
      <c r="K537" s="128">
        <v>74.019</v>
      </c>
      <c r="L537" s="128">
        <v>0.053</v>
      </c>
      <c r="M537" s="128">
        <v>0</v>
      </c>
      <c r="N537" s="128">
        <v>0.032</v>
      </c>
      <c r="O537" s="128">
        <v>0.064</v>
      </c>
      <c r="P537" s="128">
        <v>0.194</v>
      </c>
      <c r="Q537" s="128">
        <v>0</v>
      </c>
      <c r="R537" s="128">
        <v>0.183</v>
      </c>
      <c r="S537" s="128">
        <v>0.004</v>
      </c>
      <c r="T537" s="128">
        <v>0</v>
      </c>
      <c r="U537" s="128">
        <v>0.028</v>
      </c>
      <c r="V537" s="128">
        <v>0.007</v>
      </c>
      <c r="W537" s="128">
        <v>26.153</v>
      </c>
      <c r="X537" s="128">
        <v>100.749</v>
      </c>
      <c r="Y537" s="119"/>
      <c r="Z537" s="119"/>
    </row>
    <row r="538" spans="2:26" ht="15.75">
      <c r="B538" s="140" t="s">
        <v>364</v>
      </c>
      <c r="C538" s="125">
        <v>77</v>
      </c>
      <c r="D538" s="126">
        <v>6</v>
      </c>
      <c r="E538" s="126">
        <v>0</v>
      </c>
      <c r="F538" s="126">
        <v>0</v>
      </c>
      <c r="G538" s="126">
        <v>0</v>
      </c>
      <c r="H538" s="126">
        <v>0</v>
      </c>
      <c r="I538" s="127">
        <v>0</v>
      </c>
      <c r="J538" s="128">
        <v>0.021</v>
      </c>
      <c r="K538" s="128">
        <v>72.727</v>
      </c>
      <c r="L538" s="128">
        <v>0.029</v>
      </c>
      <c r="M538" s="128">
        <v>0</v>
      </c>
      <c r="N538" s="128">
        <v>0.037</v>
      </c>
      <c r="O538" s="128">
        <v>0.072</v>
      </c>
      <c r="P538" s="128">
        <v>0.2</v>
      </c>
      <c r="Q538" s="128">
        <v>0</v>
      </c>
      <c r="R538" s="128">
        <v>0.174</v>
      </c>
      <c r="S538" s="128">
        <v>0.003</v>
      </c>
      <c r="T538" s="128">
        <v>0</v>
      </c>
      <c r="U538" s="128">
        <v>0</v>
      </c>
      <c r="V538" s="128">
        <v>0</v>
      </c>
      <c r="W538" s="128">
        <v>22.526</v>
      </c>
      <c r="X538" s="128">
        <v>95.789</v>
      </c>
      <c r="Y538" s="119"/>
      <c r="Z538" s="119"/>
    </row>
    <row r="539" spans="2:26" ht="15.75">
      <c r="B539" s="140" t="s">
        <v>364</v>
      </c>
      <c r="C539" s="125">
        <v>77</v>
      </c>
      <c r="D539" s="126">
        <v>6</v>
      </c>
      <c r="E539" s="126">
        <v>0</v>
      </c>
      <c r="F539" s="126">
        <v>0</v>
      </c>
      <c r="G539" s="126">
        <v>0</v>
      </c>
      <c r="H539" s="126">
        <v>0</v>
      </c>
      <c r="I539" s="127">
        <v>0</v>
      </c>
      <c r="J539" s="128">
        <v>0.023</v>
      </c>
      <c r="K539" s="128">
        <v>72.978</v>
      </c>
      <c r="L539" s="128">
        <v>0.034</v>
      </c>
      <c r="M539" s="128">
        <v>0</v>
      </c>
      <c r="N539" s="128">
        <v>0.03</v>
      </c>
      <c r="O539" s="128">
        <v>0.051</v>
      </c>
      <c r="P539" s="128">
        <v>0.197</v>
      </c>
      <c r="Q539" s="128">
        <v>0</v>
      </c>
      <c r="R539" s="128">
        <v>0.193</v>
      </c>
      <c r="S539" s="128">
        <v>0.012</v>
      </c>
      <c r="T539" s="128">
        <v>0.034</v>
      </c>
      <c r="U539" s="128">
        <v>0</v>
      </c>
      <c r="V539" s="128">
        <v>0</v>
      </c>
      <c r="W539" s="128">
        <v>22.681</v>
      </c>
      <c r="X539" s="128">
        <v>96.232</v>
      </c>
      <c r="Y539" s="119"/>
      <c r="Z539" s="119"/>
    </row>
    <row r="540" spans="2:26" ht="15.75">
      <c r="B540" s="105" t="s">
        <v>331</v>
      </c>
      <c r="C540" s="22"/>
      <c r="D540" s="22"/>
      <c r="E540" s="21"/>
      <c r="F540" s="21"/>
      <c r="G540" s="21"/>
      <c r="H540" s="21"/>
      <c r="I540" s="47" t="s">
        <v>2</v>
      </c>
      <c r="J540" s="51">
        <f>AVERAGE(J535:J539)</f>
        <v>0.0298</v>
      </c>
      <c r="K540" s="51">
        <f aca="true" t="shared" si="257" ref="K540:X540">AVERAGE(K535:K539)</f>
        <v>73.28139999999999</v>
      </c>
      <c r="L540" s="51">
        <f t="shared" si="257"/>
        <v>0.0458</v>
      </c>
      <c r="M540" s="51">
        <f t="shared" si="257"/>
        <v>0.008400000000000001</v>
      </c>
      <c r="N540" s="51">
        <f t="shared" si="257"/>
        <v>0.038400000000000004</v>
      </c>
      <c r="O540" s="51">
        <f t="shared" si="257"/>
        <v>0.0708</v>
      </c>
      <c r="P540" s="51">
        <f t="shared" si="257"/>
        <v>0.199</v>
      </c>
      <c r="Q540" s="51">
        <f t="shared" si="257"/>
        <v>0.0026000000000000003</v>
      </c>
      <c r="R540" s="51">
        <f t="shared" si="257"/>
        <v>0.1854</v>
      </c>
      <c r="S540" s="51">
        <f t="shared" si="257"/>
        <v>0.007400000000000001</v>
      </c>
      <c r="T540" s="51">
        <f t="shared" si="257"/>
        <v>0.0122</v>
      </c>
      <c r="U540" s="51">
        <f t="shared" si="257"/>
        <v>0.0082</v>
      </c>
      <c r="V540" s="51">
        <f t="shared" si="257"/>
        <v>0.0036</v>
      </c>
      <c r="W540" s="51">
        <f t="shared" si="257"/>
        <v>23.323999999999998</v>
      </c>
      <c r="X540" s="51">
        <f t="shared" si="257"/>
        <v>97.21759999999999</v>
      </c>
      <c r="Y540" s="119"/>
      <c r="Z540" s="119"/>
    </row>
    <row r="541" spans="2:26" ht="15.75">
      <c r="B541" s="22"/>
      <c r="C541" s="22"/>
      <c r="D541" s="22"/>
      <c r="E541" s="21"/>
      <c r="F541" s="21"/>
      <c r="G541" s="21"/>
      <c r="H541" s="21"/>
      <c r="I541" s="47" t="s">
        <v>3</v>
      </c>
      <c r="J541" s="51">
        <f>STDEV(J535:J539)</f>
        <v>0.01818515878401946</v>
      </c>
      <c r="K541" s="51">
        <f aca="true" t="shared" si="258" ref="K541:X541">STDEV(K535:K539)</f>
        <v>0.4886719758692958</v>
      </c>
      <c r="L541" s="51">
        <f t="shared" si="258"/>
        <v>0.014549914089093447</v>
      </c>
      <c r="M541" s="51">
        <f t="shared" si="258"/>
        <v>0.01822909761891685</v>
      </c>
      <c r="N541" s="51">
        <f t="shared" si="258"/>
        <v>0.01346476884316993</v>
      </c>
      <c r="O541" s="51">
        <f t="shared" si="258"/>
        <v>0.017195929750961427</v>
      </c>
      <c r="P541" s="51">
        <f t="shared" si="258"/>
        <v>0.004062019202317973</v>
      </c>
      <c r="Q541" s="51">
        <f t="shared" si="258"/>
        <v>0.0043358966777357595</v>
      </c>
      <c r="R541" s="51">
        <f t="shared" si="258"/>
        <v>0.00944986772394197</v>
      </c>
      <c r="S541" s="51">
        <f t="shared" si="258"/>
        <v>0.0038470768123342663</v>
      </c>
      <c r="T541" s="51">
        <f t="shared" si="258"/>
        <v>0.014149204924659193</v>
      </c>
      <c r="U541" s="51">
        <f t="shared" si="258"/>
        <v>0.01241772926102031</v>
      </c>
      <c r="V541" s="51">
        <f t="shared" si="258"/>
        <v>0.0051283525619832335</v>
      </c>
      <c r="W541" s="51">
        <f t="shared" si="258"/>
        <v>1.5868111103719935</v>
      </c>
      <c r="X541" s="51">
        <f t="shared" si="258"/>
        <v>2.0107636111686507</v>
      </c>
      <c r="Y541" s="119"/>
      <c r="Z541" s="119"/>
    </row>
    <row r="542" spans="2:26" ht="15.75">
      <c r="B542" s="22"/>
      <c r="C542" s="22"/>
      <c r="D542" s="22"/>
      <c r="E542" s="21"/>
      <c r="F542" s="21"/>
      <c r="G542" s="21"/>
      <c r="H542" s="21"/>
      <c r="I542" s="47" t="s">
        <v>4</v>
      </c>
      <c r="J542" s="51">
        <f>J541*2</f>
        <v>0.03637031756803892</v>
      </c>
      <c r="K542" s="51">
        <f aca="true" t="shared" si="259" ref="K542:X542">K541*2</f>
        <v>0.9773439517385916</v>
      </c>
      <c r="L542" s="51">
        <f t="shared" si="259"/>
        <v>0.029099828178186894</v>
      </c>
      <c r="M542" s="51">
        <f t="shared" si="259"/>
        <v>0.0364581952378337</v>
      </c>
      <c r="N542" s="51">
        <f t="shared" si="259"/>
        <v>0.02692953768633986</v>
      </c>
      <c r="O542" s="51">
        <f t="shared" si="259"/>
        <v>0.034391859501922854</v>
      </c>
      <c r="P542" s="51">
        <f t="shared" si="259"/>
        <v>0.008124038404635946</v>
      </c>
      <c r="Q542" s="51">
        <f t="shared" si="259"/>
        <v>0.008671793355471519</v>
      </c>
      <c r="R542" s="51">
        <f t="shared" si="259"/>
        <v>0.01889973544788394</v>
      </c>
      <c r="S542" s="51">
        <f t="shared" si="259"/>
        <v>0.007694153624668533</v>
      </c>
      <c r="T542" s="51">
        <f t="shared" si="259"/>
        <v>0.028298409849318387</v>
      </c>
      <c r="U542" s="51">
        <f t="shared" si="259"/>
        <v>0.02483545852204062</v>
      </c>
      <c r="V542" s="51">
        <f t="shared" si="259"/>
        <v>0.010256705123966467</v>
      </c>
      <c r="W542" s="51">
        <f t="shared" si="259"/>
        <v>3.173622220743987</v>
      </c>
      <c r="X542" s="51">
        <f t="shared" si="259"/>
        <v>4.021527222337301</v>
      </c>
      <c r="Y542" s="119"/>
      <c r="Z542" s="119"/>
    </row>
    <row r="543" spans="2:26" ht="15.75">
      <c r="B543" s="105" t="s">
        <v>331</v>
      </c>
      <c r="C543" s="105" t="s">
        <v>331</v>
      </c>
      <c r="D543" s="105" t="s">
        <v>331</v>
      </c>
      <c r="E543" s="105" t="s">
        <v>331</v>
      </c>
      <c r="F543" s="105" t="s">
        <v>331</v>
      </c>
      <c r="G543" s="105" t="s">
        <v>331</v>
      </c>
      <c r="H543" s="105" t="s">
        <v>331</v>
      </c>
      <c r="I543" s="105" t="s">
        <v>331</v>
      </c>
      <c r="J543" s="105" t="s">
        <v>331</v>
      </c>
      <c r="K543" s="105" t="s">
        <v>331</v>
      </c>
      <c r="L543" s="105" t="s">
        <v>331</v>
      </c>
      <c r="M543" s="105" t="s">
        <v>331</v>
      </c>
      <c r="N543" s="105" t="s">
        <v>331</v>
      </c>
      <c r="O543" s="105" t="s">
        <v>331</v>
      </c>
      <c r="P543" s="105" t="s">
        <v>331</v>
      </c>
      <c r="Q543" s="105" t="s">
        <v>331</v>
      </c>
      <c r="R543" s="105" t="s">
        <v>331</v>
      </c>
      <c r="S543" s="105" t="s">
        <v>331</v>
      </c>
      <c r="T543" s="105" t="s">
        <v>331</v>
      </c>
      <c r="U543" s="105" t="s">
        <v>331</v>
      </c>
      <c r="V543" s="105" t="s">
        <v>331</v>
      </c>
      <c r="W543" s="105" t="s">
        <v>331</v>
      </c>
      <c r="X543" s="105" t="s">
        <v>331</v>
      </c>
      <c r="Y543" s="119"/>
      <c r="Z543" s="119"/>
    </row>
    <row r="544" spans="2:26" ht="15.75">
      <c r="B544" s="140" t="s">
        <v>364</v>
      </c>
      <c r="C544" s="125">
        <v>127</v>
      </c>
      <c r="D544" s="126">
        <v>6</v>
      </c>
      <c r="E544" s="126">
        <v>1</v>
      </c>
      <c r="F544" s="126">
        <v>0</v>
      </c>
      <c r="G544" s="126">
        <v>77</v>
      </c>
      <c r="H544" s="126">
        <v>1</v>
      </c>
      <c r="I544" s="127">
        <v>0</v>
      </c>
      <c r="J544" s="128">
        <v>0.217</v>
      </c>
      <c r="K544" s="128">
        <v>71.716</v>
      </c>
      <c r="L544" s="128">
        <v>0.033</v>
      </c>
      <c r="M544" s="128">
        <v>0.056</v>
      </c>
      <c r="N544" s="128">
        <v>0.037</v>
      </c>
      <c r="O544" s="128">
        <v>0.413</v>
      </c>
      <c r="P544" s="128">
        <v>0.356</v>
      </c>
      <c r="Q544" s="128">
        <v>0.004</v>
      </c>
      <c r="R544" s="128">
        <v>0.874</v>
      </c>
      <c r="S544" s="128">
        <v>0.013</v>
      </c>
      <c r="T544" s="128">
        <v>0.017</v>
      </c>
      <c r="U544" s="128">
        <v>0</v>
      </c>
      <c r="V544" s="128">
        <v>0</v>
      </c>
      <c r="W544" s="128">
        <v>19.969</v>
      </c>
      <c r="X544" s="128">
        <v>93.706</v>
      </c>
      <c r="Y544" s="119"/>
      <c r="Z544" s="119"/>
    </row>
    <row r="545" spans="2:26" ht="15.75">
      <c r="B545" s="140" t="s">
        <v>364</v>
      </c>
      <c r="C545" s="125">
        <v>127</v>
      </c>
      <c r="D545" s="126">
        <v>6</v>
      </c>
      <c r="E545" s="126">
        <v>1</v>
      </c>
      <c r="F545" s="126">
        <v>0</v>
      </c>
      <c r="G545" s="126">
        <v>77</v>
      </c>
      <c r="H545" s="126">
        <v>1</v>
      </c>
      <c r="I545" s="127">
        <v>0</v>
      </c>
      <c r="J545" s="128">
        <v>0.134</v>
      </c>
      <c r="K545" s="128">
        <v>70.971</v>
      </c>
      <c r="L545" s="128">
        <v>0.021</v>
      </c>
      <c r="M545" s="128">
        <v>0.03</v>
      </c>
      <c r="N545" s="128">
        <v>0.042</v>
      </c>
      <c r="O545" s="128">
        <v>0.235</v>
      </c>
      <c r="P545" s="128">
        <v>0.344</v>
      </c>
      <c r="Q545" s="128">
        <v>0.013</v>
      </c>
      <c r="R545" s="128">
        <v>0.936</v>
      </c>
      <c r="S545" s="128">
        <v>0.006</v>
      </c>
      <c r="T545" s="128">
        <v>0</v>
      </c>
      <c r="U545" s="128">
        <v>0</v>
      </c>
      <c r="V545" s="128">
        <v>0.014</v>
      </c>
      <c r="W545" s="128">
        <v>19.799</v>
      </c>
      <c r="X545" s="128">
        <v>92.546</v>
      </c>
      <c r="Y545" s="119"/>
      <c r="Z545" s="119"/>
    </row>
    <row r="546" spans="2:26" ht="15.75">
      <c r="B546" s="140" t="s">
        <v>364</v>
      </c>
      <c r="C546" s="125">
        <v>127</v>
      </c>
      <c r="D546" s="126">
        <v>6</v>
      </c>
      <c r="E546" s="126">
        <v>1</v>
      </c>
      <c r="F546" s="126">
        <v>0</v>
      </c>
      <c r="G546" s="126">
        <v>77</v>
      </c>
      <c r="H546" s="126">
        <v>1</v>
      </c>
      <c r="I546" s="127">
        <v>0</v>
      </c>
      <c r="J546" s="128">
        <v>0.135</v>
      </c>
      <c r="K546" s="128">
        <v>71.576</v>
      </c>
      <c r="L546" s="128">
        <v>0.027</v>
      </c>
      <c r="M546" s="128">
        <v>0.062</v>
      </c>
      <c r="N546" s="128">
        <v>0.016</v>
      </c>
      <c r="O546" s="128">
        <v>0.4</v>
      </c>
      <c r="P546" s="128">
        <v>0.339</v>
      </c>
      <c r="Q546" s="128">
        <v>0.01</v>
      </c>
      <c r="R546" s="128">
        <v>0.908</v>
      </c>
      <c r="S546" s="128">
        <v>0.002</v>
      </c>
      <c r="T546" s="128">
        <v>0</v>
      </c>
      <c r="U546" s="128">
        <v>0</v>
      </c>
      <c r="V546" s="128">
        <v>0</v>
      </c>
      <c r="W546" s="128">
        <v>21.005</v>
      </c>
      <c r="X546" s="128">
        <v>94.481</v>
      </c>
      <c r="Y546" s="119"/>
      <c r="Z546" s="119"/>
    </row>
    <row r="547" spans="2:26" ht="15.75">
      <c r="B547" s="140" t="s">
        <v>364</v>
      </c>
      <c r="C547" s="125">
        <v>127</v>
      </c>
      <c r="D547" s="126">
        <v>6</v>
      </c>
      <c r="E547" s="126">
        <v>1</v>
      </c>
      <c r="F547" s="126">
        <v>0</v>
      </c>
      <c r="G547" s="126">
        <v>77</v>
      </c>
      <c r="H547" s="126">
        <v>1</v>
      </c>
      <c r="I547" s="127">
        <v>0</v>
      </c>
      <c r="J547" s="128">
        <v>0.17</v>
      </c>
      <c r="K547" s="128">
        <v>71.075</v>
      </c>
      <c r="L547" s="128">
        <v>0.024</v>
      </c>
      <c r="M547" s="128">
        <v>0.041</v>
      </c>
      <c r="N547" s="128">
        <v>0.031</v>
      </c>
      <c r="O547" s="128">
        <v>0.375</v>
      </c>
      <c r="P547" s="128">
        <v>0.343</v>
      </c>
      <c r="Q547" s="128">
        <v>0.01</v>
      </c>
      <c r="R547" s="128">
        <v>0.886</v>
      </c>
      <c r="S547" s="128">
        <v>0.021</v>
      </c>
      <c r="T547" s="128">
        <v>0</v>
      </c>
      <c r="U547" s="128">
        <v>0</v>
      </c>
      <c r="V547" s="128">
        <v>0.002</v>
      </c>
      <c r="W547" s="128">
        <v>21.634</v>
      </c>
      <c r="X547" s="128">
        <v>94.612</v>
      </c>
      <c r="Y547" s="119"/>
      <c r="Z547" s="119"/>
    </row>
    <row r="548" spans="2:26" ht="15.75">
      <c r="B548" s="140" t="s">
        <v>364</v>
      </c>
      <c r="C548" s="125">
        <v>127</v>
      </c>
      <c r="D548" s="126">
        <v>6</v>
      </c>
      <c r="E548" s="126">
        <v>1</v>
      </c>
      <c r="F548" s="126">
        <v>0</v>
      </c>
      <c r="G548" s="126">
        <v>77</v>
      </c>
      <c r="H548" s="126">
        <v>1</v>
      </c>
      <c r="I548" s="127">
        <v>0</v>
      </c>
      <c r="J548" s="128">
        <v>0.179</v>
      </c>
      <c r="K548" s="128">
        <v>71.545</v>
      </c>
      <c r="L548" s="128">
        <v>0.023</v>
      </c>
      <c r="M548" s="128">
        <v>0.015</v>
      </c>
      <c r="N548" s="128">
        <v>0.035</v>
      </c>
      <c r="O548" s="128">
        <v>0.202</v>
      </c>
      <c r="P548" s="128">
        <v>0.345</v>
      </c>
      <c r="Q548" s="128">
        <v>0.002</v>
      </c>
      <c r="R548" s="128">
        <v>0.904</v>
      </c>
      <c r="S548" s="128">
        <v>0.005</v>
      </c>
      <c r="T548" s="128">
        <v>0</v>
      </c>
      <c r="U548" s="128">
        <v>0</v>
      </c>
      <c r="V548" s="128">
        <v>0.007</v>
      </c>
      <c r="W548" s="128">
        <v>21.234</v>
      </c>
      <c r="X548" s="128">
        <v>94.494</v>
      </c>
      <c r="Y548" s="119"/>
      <c r="Z548" s="119"/>
    </row>
    <row r="549" spans="2:26" ht="15.75">
      <c r="B549" s="105" t="s">
        <v>331</v>
      </c>
      <c r="C549" s="22"/>
      <c r="D549" s="22"/>
      <c r="E549" s="21"/>
      <c r="F549" s="21"/>
      <c r="G549" s="21"/>
      <c r="H549" s="21"/>
      <c r="I549" s="47" t="s">
        <v>2</v>
      </c>
      <c r="J549" s="51">
        <f>AVERAGE(J544:J548)</f>
        <v>0.16699999999999998</v>
      </c>
      <c r="K549" s="51">
        <f aca="true" t="shared" si="260" ref="K549:X549">AVERAGE(K544:K548)</f>
        <v>71.37660000000001</v>
      </c>
      <c r="L549" s="51">
        <f t="shared" si="260"/>
        <v>0.0256</v>
      </c>
      <c r="M549" s="51">
        <f t="shared" si="260"/>
        <v>0.0408</v>
      </c>
      <c r="N549" s="51">
        <f t="shared" si="260"/>
        <v>0.0322</v>
      </c>
      <c r="O549" s="51">
        <f t="shared" si="260"/>
        <v>0.325</v>
      </c>
      <c r="P549" s="51">
        <f t="shared" si="260"/>
        <v>0.3454</v>
      </c>
      <c r="Q549" s="51">
        <f t="shared" si="260"/>
        <v>0.007800000000000001</v>
      </c>
      <c r="R549" s="51">
        <f t="shared" si="260"/>
        <v>0.9016</v>
      </c>
      <c r="S549" s="51">
        <f t="shared" si="260"/>
        <v>0.009399999999999999</v>
      </c>
      <c r="T549" s="51">
        <f t="shared" si="260"/>
        <v>0.0034000000000000002</v>
      </c>
      <c r="U549" s="51">
        <f t="shared" si="260"/>
        <v>0</v>
      </c>
      <c r="V549" s="51">
        <f t="shared" si="260"/>
        <v>0.0046</v>
      </c>
      <c r="W549" s="51">
        <f t="shared" si="260"/>
        <v>20.728199999999998</v>
      </c>
      <c r="X549" s="51">
        <f t="shared" si="260"/>
        <v>93.96780000000001</v>
      </c>
      <c r="Y549" s="119"/>
      <c r="Z549" s="119"/>
    </row>
    <row r="550" spans="2:26" ht="15.75">
      <c r="B550" s="22"/>
      <c r="C550" s="22"/>
      <c r="D550" s="22"/>
      <c r="E550" s="21"/>
      <c r="F550" s="21"/>
      <c r="G550" s="21"/>
      <c r="H550" s="21"/>
      <c r="I550" s="47" t="s">
        <v>3</v>
      </c>
      <c r="J550" s="51">
        <f>STDEV(J544:J548)</f>
        <v>0.03451811118818659</v>
      </c>
      <c r="K550" s="51">
        <f aca="true" t="shared" si="261" ref="K550:X550">STDEV(K544:K548)</f>
        <v>0.3312043176047034</v>
      </c>
      <c r="L550" s="51">
        <f t="shared" si="261"/>
        <v>0.004669047011971501</v>
      </c>
      <c r="M550" s="51">
        <f t="shared" si="261"/>
        <v>0.019123284236762253</v>
      </c>
      <c r="N550" s="51">
        <f t="shared" si="261"/>
        <v>0.009884331034521245</v>
      </c>
      <c r="O550" s="51">
        <f t="shared" si="261"/>
        <v>0.09886607102540294</v>
      </c>
      <c r="P550" s="51">
        <f t="shared" si="261"/>
        <v>0.006348228099241538</v>
      </c>
      <c r="Q550" s="51">
        <f t="shared" si="261"/>
        <v>0.004604345773288532</v>
      </c>
      <c r="R550" s="51">
        <f t="shared" si="261"/>
        <v>0.023638950907347838</v>
      </c>
      <c r="S550" s="51">
        <f t="shared" si="261"/>
        <v>0.007635443667528431</v>
      </c>
      <c r="T550" s="51">
        <f t="shared" si="261"/>
        <v>0.007602631123499286</v>
      </c>
      <c r="U550" s="51">
        <f t="shared" si="261"/>
        <v>0</v>
      </c>
      <c r="V550" s="51">
        <f t="shared" si="261"/>
        <v>0.005983310120660637</v>
      </c>
      <c r="W550" s="51">
        <f t="shared" si="261"/>
        <v>0.8050967022662558</v>
      </c>
      <c r="X550" s="51">
        <f t="shared" si="261"/>
        <v>0.8725406580784599</v>
      </c>
      <c r="Y550" s="119"/>
      <c r="Z550" s="119"/>
    </row>
    <row r="551" spans="2:26" ht="15.75">
      <c r="B551" s="22"/>
      <c r="C551" s="22"/>
      <c r="D551" s="22"/>
      <c r="E551" s="21"/>
      <c r="F551" s="21"/>
      <c r="G551" s="21"/>
      <c r="H551" s="21"/>
      <c r="I551" s="47" t="s">
        <v>4</v>
      </c>
      <c r="J551" s="51">
        <f>J550*2</f>
        <v>0.06903622237637318</v>
      </c>
      <c r="K551" s="51">
        <f aca="true" t="shared" si="262" ref="K551:X551">K550*2</f>
        <v>0.6624086352094068</v>
      </c>
      <c r="L551" s="51">
        <f t="shared" si="262"/>
        <v>0.009338094023943002</v>
      </c>
      <c r="M551" s="51">
        <f t="shared" si="262"/>
        <v>0.038246568473524506</v>
      </c>
      <c r="N551" s="51">
        <f t="shared" si="262"/>
        <v>0.01976866206904249</v>
      </c>
      <c r="O551" s="51">
        <f t="shared" si="262"/>
        <v>0.1977321420508059</v>
      </c>
      <c r="P551" s="51">
        <f t="shared" si="262"/>
        <v>0.012696456198483076</v>
      </c>
      <c r="Q551" s="51">
        <f t="shared" si="262"/>
        <v>0.009208691546577065</v>
      </c>
      <c r="R551" s="51">
        <f t="shared" si="262"/>
        <v>0.047277901814695676</v>
      </c>
      <c r="S551" s="51">
        <f t="shared" si="262"/>
        <v>0.015270887335056863</v>
      </c>
      <c r="T551" s="51">
        <f t="shared" si="262"/>
        <v>0.015205262246998572</v>
      </c>
      <c r="U551" s="51">
        <f t="shared" si="262"/>
        <v>0</v>
      </c>
      <c r="V551" s="51">
        <f t="shared" si="262"/>
        <v>0.011966620241321274</v>
      </c>
      <c r="W551" s="51">
        <f t="shared" si="262"/>
        <v>1.6101934045325117</v>
      </c>
      <c r="X551" s="51">
        <f t="shared" si="262"/>
        <v>1.7450813161569199</v>
      </c>
      <c r="Y551" s="119"/>
      <c r="Z551" s="119"/>
    </row>
    <row r="552" spans="2:26" ht="15.75">
      <c r="B552" s="105" t="s">
        <v>331</v>
      </c>
      <c r="C552" s="105" t="s">
        <v>331</v>
      </c>
      <c r="D552" s="105" t="s">
        <v>331</v>
      </c>
      <c r="E552" s="105" t="s">
        <v>331</v>
      </c>
      <c r="F552" s="105" t="s">
        <v>331</v>
      </c>
      <c r="G552" s="105" t="s">
        <v>331</v>
      </c>
      <c r="H552" s="105" t="s">
        <v>331</v>
      </c>
      <c r="I552" s="105" t="s">
        <v>331</v>
      </c>
      <c r="J552" s="105" t="s">
        <v>331</v>
      </c>
      <c r="K552" s="105" t="s">
        <v>331</v>
      </c>
      <c r="L552" s="105" t="s">
        <v>331</v>
      </c>
      <c r="M552" s="105" t="s">
        <v>331</v>
      </c>
      <c r="N552" s="105" t="s">
        <v>331</v>
      </c>
      <c r="O552" s="105" t="s">
        <v>331</v>
      </c>
      <c r="P552" s="105" t="s">
        <v>331</v>
      </c>
      <c r="Q552" s="105" t="s">
        <v>331</v>
      </c>
      <c r="R552" s="105" t="s">
        <v>331</v>
      </c>
      <c r="S552" s="105" t="s">
        <v>331</v>
      </c>
      <c r="T552" s="105" t="s">
        <v>331</v>
      </c>
      <c r="U552" s="105" t="s">
        <v>331</v>
      </c>
      <c r="V552" s="105" t="s">
        <v>331</v>
      </c>
      <c r="W552" s="105" t="s">
        <v>331</v>
      </c>
      <c r="X552" s="105" t="s">
        <v>331</v>
      </c>
      <c r="Y552" s="119"/>
      <c r="Z552" s="119"/>
    </row>
    <row r="553" spans="2:26" ht="15.75">
      <c r="B553" s="140" t="s">
        <v>365</v>
      </c>
      <c r="C553" s="127">
        <v>3</v>
      </c>
      <c r="D553" s="129">
        <v>6</v>
      </c>
      <c r="E553" s="129">
        <v>0</v>
      </c>
      <c r="F553" s="129">
        <v>0</v>
      </c>
      <c r="G553" s="129">
        <v>77</v>
      </c>
      <c r="H553" s="129">
        <v>1</v>
      </c>
      <c r="I553" s="130">
        <v>0</v>
      </c>
      <c r="J553" s="131">
        <v>0.02</v>
      </c>
      <c r="K553" s="131">
        <v>57.579</v>
      </c>
      <c r="L553" s="131">
        <v>0.018</v>
      </c>
      <c r="M553" s="131">
        <v>3.215</v>
      </c>
      <c r="N553" s="131">
        <v>5.195</v>
      </c>
      <c r="O553" s="131">
        <v>0.344</v>
      </c>
      <c r="P553" s="131">
        <v>0.143</v>
      </c>
      <c r="Q553" s="131">
        <v>0.008</v>
      </c>
      <c r="R553" s="131">
        <v>0.007</v>
      </c>
      <c r="S553" s="131">
        <v>0.019</v>
      </c>
      <c r="T553" s="131">
        <v>0.048</v>
      </c>
      <c r="U553" s="131">
        <v>0</v>
      </c>
      <c r="V553" s="131">
        <v>4.057</v>
      </c>
      <c r="W553" s="131">
        <v>17.732</v>
      </c>
      <c r="X553" s="131">
        <v>88.385</v>
      </c>
      <c r="Y553" s="119"/>
      <c r="Z553" s="119"/>
    </row>
    <row r="554" spans="2:26" ht="15.75">
      <c r="B554" s="140" t="s">
        <v>365</v>
      </c>
      <c r="C554" s="127">
        <v>3</v>
      </c>
      <c r="D554" s="129">
        <v>6</v>
      </c>
      <c r="E554" s="129">
        <v>0</v>
      </c>
      <c r="F554" s="129">
        <v>0</v>
      </c>
      <c r="G554" s="129">
        <v>77</v>
      </c>
      <c r="H554" s="129">
        <v>1</v>
      </c>
      <c r="I554" s="130">
        <v>0</v>
      </c>
      <c r="J554" s="131">
        <v>0.013</v>
      </c>
      <c r="K554" s="131">
        <v>57.61</v>
      </c>
      <c r="L554" s="131">
        <v>0.001</v>
      </c>
      <c r="M554" s="131">
        <v>3.479</v>
      </c>
      <c r="N554" s="131">
        <v>5.904</v>
      </c>
      <c r="O554" s="131">
        <v>0.341</v>
      </c>
      <c r="P554" s="131">
        <v>0.132</v>
      </c>
      <c r="Q554" s="131">
        <v>0</v>
      </c>
      <c r="R554" s="131">
        <v>0</v>
      </c>
      <c r="S554" s="131">
        <v>0.03</v>
      </c>
      <c r="T554" s="131">
        <v>0</v>
      </c>
      <c r="U554" s="131">
        <v>0</v>
      </c>
      <c r="V554" s="131">
        <v>4.491</v>
      </c>
      <c r="W554" s="131">
        <v>18.394</v>
      </c>
      <c r="X554" s="131">
        <v>90.395</v>
      </c>
      <c r="Y554" s="119"/>
      <c r="Z554" s="119"/>
    </row>
    <row r="555" spans="2:26" ht="15.75">
      <c r="B555" s="140" t="s">
        <v>365</v>
      </c>
      <c r="C555" s="127">
        <v>3</v>
      </c>
      <c r="D555" s="129">
        <v>6</v>
      </c>
      <c r="E555" s="129">
        <v>0</v>
      </c>
      <c r="F555" s="129">
        <v>0</v>
      </c>
      <c r="G555" s="129">
        <v>77</v>
      </c>
      <c r="H555" s="129">
        <v>1</v>
      </c>
      <c r="I555" s="130">
        <v>0</v>
      </c>
      <c r="J555" s="131">
        <v>0.035</v>
      </c>
      <c r="K555" s="131">
        <v>57.829</v>
      </c>
      <c r="L555" s="131">
        <v>0.012</v>
      </c>
      <c r="M555" s="131">
        <v>3.376</v>
      </c>
      <c r="N555" s="131">
        <v>5.621</v>
      </c>
      <c r="O555" s="131">
        <v>0.391</v>
      </c>
      <c r="P555" s="131">
        <v>0.159</v>
      </c>
      <c r="Q555" s="131">
        <v>0</v>
      </c>
      <c r="R555" s="131">
        <v>0.015</v>
      </c>
      <c r="S555" s="131">
        <v>0.065</v>
      </c>
      <c r="T555" s="131">
        <v>0.008</v>
      </c>
      <c r="U555" s="131">
        <v>0</v>
      </c>
      <c r="V555" s="131">
        <v>4.159</v>
      </c>
      <c r="W555" s="131">
        <v>18.867</v>
      </c>
      <c r="X555" s="131">
        <v>90.536</v>
      </c>
      <c r="Y555" s="119"/>
      <c r="Z555" s="119"/>
    </row>
    <row r="556" spans="2:26" ht="15.75">
      <c r="B556" s="140" t="s">
        <v>365</v>
      </c>
      <c r="C556" s="127">
        <v>3</v>
      </c>
      <c r="D556" s="129">
        <v>6</v>
      </c>
      <c r="E556" s="129">
        <v>0</v>
      </c>
      <c r="F556" s="129">
        <v>0</v>
      </c>
      <c r="G556" s="129">
        <v>77</v>
      </c>
      <c r="H556" s="129">
        <v>1</v>
      </c>
      <c r="I556" s="130">
        <v>0</v>
      </c>
      <c r="J556" s="131">
        <v>0.029</v>
      </c>
      <c r="K556" s="131">
        <v>58.231</v>
      </c>
      <c r="L556" s="131">
        <v>0</v>
      </c>
      <c r="M556" s="131">
        <v>3.255</v>
      </c>
      <c r="N556" s="131">
        <v>5.893</v>
      </c>
      <c r="O556" s="131">
        <v>0.37</v>
      </c>
      <c r="P556" s="131">
        <v>0.141</v>
      </c>
      <c r="Q556" s="131">
        <v>0</v>
      </c>
      <c r="R556" s="131">
        <v>0.018</v>
      </c>
      <c r="S556" s="131">
        <v>0.093</v>
      </c>
      <c r="T556" s="131">
        <v>0</v>
      </c>
      <c r="U556" s="131">
        <v>0</v>
      </c>
      <c r="V556" s="131">
        <v>2.92</v>
      </c>
      <c r="W556" s="131">
        <v>19.901</v>
      </c>
      <c r="X556" s="131">
        <v>90.851</v>
      </c>
      <c r="Y556" s="119"/>
      <c r="Z556" s="119"/>
    </row>
    <row r="557" spans="2:26" ht="15.75">
      <c r="B557" s="140" t="s">
        <v>365</v>
      </c>
      <c r="C557" s="127">
        <v>3</v>
      </c>
      <c r="D557" s="129">
        <v>6</v>
      </c>
      <c r="E557" s="129">
        <v>0</v>
      </c>
      <c r="F557" s="129">
        <v>0</v>
      </c>
      <c r="G557" s="129">
        <v>77</v>
      </c>
      <c r="H557" s="129">
        <v>1</v>
      </c>
      <c r="I557" s="130">
        <v>0</v>
      </c>
      <c r="J557" s="131">
        <v>0.026</v>
      </c>
      <c r="K557" s="131">
        <v>58.981</v>
      </c>
      <c r="L557" s="131">
        <v>0.005</v>
      </c>
      <c r="M557" s="131">
        <v>3.137</v>
      </c>
      <c r="N557" s="131">
        <v>5.561</v>
      </c>
      <c r="O557" s="131">
        <v>0.357</v>
      </c>
      <c r="P557" s="131">
        <v>0.147</v>
      </c>
      <c r="Q557" s="131">
        <v>0.006</v>
      </c>
      <c r="R557" s="131">
        <v>0.009</v>
      </c>
      <c r="S557" s="131">
        <v>0.061</v>
      </c>
      <c r="T557" s="131">
        <v>0.027</v>
      </c>
      <c r="U557" s="131">
        <v>0</v>
      </c>
      <c r="V557" s="131">
        <v>3.645</v>
      </c>
      <c r="W557" s="131">
        <v>21.094</v>
      </c>
      <c r="X557" s="131">
        <v>93.054</v>
      </c>
      <c r="Y557" s="119"/>
      <c r="Z557" s="119"/>
    </row>
    <row r="558" spans="2:26" ht="15.75">
      <c r="B558" s="105" t="s">
        <v>331</v>
      </c>
      <c r="C558" s="22"/>
      <c r="D558" s="22"/>
      <c r="E558" s="21"/>
      <c r="F558" s="21"/>
      <c r="G558" s="21"/>
      <c r="H558" s="21"/>
      <c r="I558" s="47" t="s">
        <v>2</v>
      </c>
      <c r="J558" s="51">
        <f>AVERAGE(J553:J557)</f>
        <v>0.0246</v>
      </c>
      <c r="K558" s="51">
        <f aca="true" t="shared" si="263" ref="K558:X558">AVERAGE(K553:K557)</f>
        <v>58.04600000000001</v>
      </c>
      <c r="L558" s="51">
        <f t="shared" si="263"/>
        <v>0.0072</v>
      </c>
      <c r="M558" s="51">
        <f t="shared" si="263"/>
        <v>3.2923999999999998</v>
      </c>
      <c r="N558" s="51">
        <f t="shared" si="263"/>
        <v>5.6348</v>
      </c>
      <c r="O558" s="51">
        <f t="shared" si="263"/>
        <v>0.36060000000000003</v>
      </c>
      <c r="P558" s="51">
        <f t="shared" si="263"/>
        <v>0.14440000000000003</v>
      </c>
      <c r="Q558" s="51">
        <f t="shared" si="263"/>
        <v>0.0028</v>
      </c>
      <c r="R558" s="51">
        <f t="shared" si="263"/>
        <v>0.0098</v>
      </c>
      <c r="S558" s="51">
        <f t="shared" si="263"/>
        <v>0.0536</v>
      </c>
      <c r="T558" s="51">
        <f t="shared" si="263"/>
        <v>0.0166</v>
      </c>
      <c r="U558" s="51">
        <f t="shared" si="263"/>
        <v>0</v>
      </c>
      <c r="V558" s="51">
        <f t="shared" si="263"/>
        <v>3.8544000000000005</v>
      </c>
      <c r="W558" s="51">
        <f t="shared" si="263"/>
        <v>19.1976</v>
      </c>
      <c r="X558" s="51">
        <f t="shared" si="263"/>
        <v>90.6442</v>
      </c>
      <c r="Y558" s="119"/>
      <c r="Z558" s="119"/>
    </row>
    <row r="559" spans="2:26" ht="15.75">
      <c r="B559" s="22"/>
      <c r="C559" s="22"/>
      <c r="D559" s="22"/>
      <c r="E559" s="21"/>
      <c r="F559" s="21"/>
      <c r="G559" s="21"/>
      <c r="H559" s="21"/>
      <c r="I559" s="47" t="s">
        <v>3</v>
      </c>
      <c r="J559" s="51">
        <f>STDEV(J553:J557)</f>
        <v>0.008443932733033824</v>
      </c>
      <c r="K559" s="51">
        <f aca="true" t="shared" si="264" ref="K559:X559">STDEV(K553:K557)</f>
        <v>0.583892969644267</v>
      </c>
      <c r="L559" s="51">
        <f t="shared" si="264"/>
        <v>0.007661592523751182</v>
      </c>
      <c r="M559" s="51">
        <f t="shared" si="264"/>
        <v>0.13541344098722258</v>
      </c>
      <c r="N559" s="51">
        <f t="shared" si="264"/>
        <v>0.2907734513328201</v>
      </c>
      <c r="O559" s="51">
        <f t="shared" si="264"/>
        <v>0.02052559377947445</v>
      </c>
      <c r="P559" s="51">
        <f t="shared" si="264"/>
        <v>0.009838699100999075</v>
      </c>
      <c r="Q559" s="51">
        <f t="shared" si="264"/>
        <v>0.003898717737923585</v>
      </c>
      <c r="R559" s="51">
        <f t="shared" si="264"/>
        <v>0.007049822692805829</v>
      </c>
      <c r="S559" s="51">
        <f t="shared" si="264"/>
        <v>0.029543188724306647</v>
      </c>
      <c r="T559" s="51">
        <f t="shared" si="264"/>
        <v>0.020731618364228103</v>
      </c>
      <c r="U559" s="51">
        <f t="shared" si="264"/>
        <v>0</v>
      </c>
      <c r="V559" s="51">
        <f t="shared" si="264"/>
        <v>0.6033322467761809</v>
      </c>
      <c r="W559" s="51">
        <f t="shared" si="264"/>
        <v>1.3223234475724923</v>
      </c>
      <c r="X559" s="51">
        <f t="shared" si="264"/>
        <v>1.6603986569495885</v>
      </c>
      <c r="Y559" s="119"/>
      <c r="Z559" s="119"/>
    </row>
    <row r="560" spans="2:26" ht="15.75">
      <c r="B560" s="22"/>
      <c r="C560" s="22"/>
      <c r="D560" s="22"/>
      <c r="E560" s="21"/>
      <c r="F560" s="21"/>
      <c r="G560" s="21"/>
      <c r="H560" s="21"/>
      <c r="I560" s="47" t="s">
        <v>4</v>
      </c>
      <c r="J560" s="51">
        <f>J559*2</f>
        <v>0.016887865466067648</v>
      </c>
      <c r="K560" s="51">
        <f aca="true" t="shared" si="265" ref="K560:X560">K559*2</f>
        <v>1.167785939288534</v>
      </c>
      <c r="L560" s="51">
        <f t="shared" si="265"/>
        <v>0.015323185047502364</v>
      </c>
      <c r="M560" s="51">
        <f t="shared" si="265"/>
        <v>0.27082688197444515</v>
      </c>
      <c r="N560" s="51">
        <f t="shared" si="265"/>
        <v>0.5815469026656402</v>
      </c>
      <c r="O560" s="51">
        <f t="shared" si="265"/>
        <v>0.0410511875589489</v>
      </c>
      <c r="P560" s="51">
        <f t="shared" si="265"/>
        <v>0.01967739820199815</v>
      </c>
      <c r="Q560" s="51">
        <f t="shared" si="265"/>
        <v>0.00779743547584717</v>
      </c>
      <c r="R560" s="51">
        <f t="shared" si="265"/>
        <v>0.014099645385611658</v>
      </c>
      <c r="S560" s="51">
        <f t="shared" si="265"/>
        <v>0.059086377448613295</v>
      </c>
      <c r="T560" s="51">
        <f t="shared" si="265"/>
        <v>0.041463236728456206</v>
      </c>
      <c r="U560" s="51">
        <f t="shared" si="265"/>
        <v>0</v>
      </c>
      <c r="V560" s="51">
        <f t="shared" si="265"/>
        <v>1.2066644935523618</v>
      </c>
      <c r="W560" s="51">
        <f t="shared" si="265"/>
        <v>2.6446468951449846</v>
      </c>
      <c r="X560" s="51">
        <f t="shared" si="265"/>
        <v>3.320797313899177</v>
      </c>
      <c r="Y560" s="119"/>
      <c r="Z560" s="119"/>
    </row>
    <row r="561" spans="2:26" ht="15.75">
      <c r="B561" s="105" t="s">
        <v>331</v>
      </c>
      <c r="C561" s="105" t="s">
        <v>331</v>
      </c>
      <c r="D561" s="105" t="s">
        <v>331</v>
      </c>
      <c r="E561" s="105" t="s">
        <v>331</v>
      </c>
      <c r="F561" s="105" t="s">
        <v>331</v>
      </c>
      <c r="G561" s="105" t="s">
        <v>331</v>
      </c>
      <c r="H561" s="105" t="s">
        <v>331</v>
      </c>
      <c r="I561" s="105" t="s">
        <v>331</v>
      </c>
      <c r="J561" s="105" t="s">
        <v>331</v>
      </c>
      <c r="K561" s="105" t="s">
        <v>331</v>
      </c>
      <c r="L561" s="105" t="s">
        <v>331</v>
      </c>
      <c r="M561" s="105" t="s">
        <v>331</v>
      </c>
      <c r="N561" s="105" t="s">
        <v>331</v>
      </c>
      <c r="O561" s="105" t="s">
        <v>331</v>
      </c>
      <c r="P561" s="105" t="s">
        <v>331</v>
      </c>
      <c r="Q561" s="105" t="s">
        <v>331</v>
      </c>
      <c r="R561" s="105" t="s">
        <v>331</v>
      </c>
      <c r="S561" s="105" t="s">
        <v>331</v>
      </c>
      <c r="T561" s="105" t="s">
        <v>331</v>
      </c>
      <c r="U561" s="105" t="s">
        <v>331</v>
      </c>
      <c r="V561" s="105" t="s">
        <v>331</v>
      </c>
      <c r="W561" s="105" t="s">
        <v>331</v>
      </c>
      <c r="X561" s="105" t="s">
        <v>331</v>
      </c>
      <c r="Y561" s="119"/>
      <c r="Z561" s="119"/>
    </row>
    <row r="562" spans="2:26" ht="15.75">
      <c r="B562" s="140" t="s">
        <v>366</v>
      </c>
      <c r="C562" s="127">
        <v>41</v>
      </c>
      <c r="D562" s="132">
        <v>6</v>
      </c>
      <c r="E562" s="132">
        <v>0</v>
      </c>
      <c r="F562" s="132">
        <v>0</v>
      </c>
      <c r="G562" s="132">
        <v>0</v>
      </c>
      <c r="H562" s="132">
        <v>0</v>
      </c>
      <c r="I562" s="133">
        <v>0</v>
      </c>
      <c r="J562" s="131">
        <v>0.178</v>
      </c>
      <c r="K562" s="131">
        <v>74.18</v>
      </c>
      <c r="L562" s="131">
        <v>0.021</v>
      </c>
      <c r="M562" s="131">
        <v>0.005</v>
      </c>
      <c r="N562" s="131">
        <v>0.075</v>
      </c>
      <c r="O562" s="131">
        <v>0.031</v>
      </c>
      <c r="P562" s="131">
        <v>0.015</v>
      </c>
      <c r="Q562" s="131">
        <v>0.015</v>
      </c>
      <c r="R562" s="131">
        <v>0.26</v>
      </c>
      <c r="S562" s="131">
        <v>0.009</v>
      </c>
      <c r="T562" s="131">
        <v>0</v>
      </c>
      <c r="U562" s="131">
        <v>0</v>
      </c>
      <c r="V562" s="131">
        <v>0</v>
      </c>
      <c r="W562" s="131">
        <v>22.161</v>
      </c>
      <c r="X562" s="131">
        <v>96.951</v>
      </c>
      <c r="Y562" s="119"/>
      <c r="Z562" s="119"/>
    </row>
    <row r="563" spans="2:26" ht="15.75">
      <c r="B563" s="140" t="s">
        <v>366</v>
      </c>
      <c r="C563" s="127">
        <v>41</v>
      </c>
      <c r="D563" s="132">
        <v>6</v>
      </c>
      <c r="E563" s="132">
        <v>0</v>
      </c>
      <c r="F563" s="132">
        <v>0</v>
      </c>
      <c r="G563" s="132">
        <v>0</v>
      </c>
      <c r="H563" s="132">
        <v>0</v>
      </c>
      <c r="I563" s="133">
        <v>0</v>
      </c>
      <c r="J563" s="131">
        <v>0.202</v>
      </c>
      <c r="K563" s="131">
        <v>73.678</v>
      </c>
      <c r="L563" s="131">
        <v>0.028</v>
      </c>
      <c r="M563" s="131">
        <v>0.004</v>
      </c>
      <c r="N563" s="131">
        <v>0.074</v>
      </c>
      <c r="O563" s="131">
        <v>0.025</v>
      </c>
      <c r="P563" s="131">
        <v>0.017</v>
      </c>
      <c r="Q563" s="131">
        <v>0.011</v>
      </c>
      <c r="R563" s="131">
        <v>0.272</v>
      </c>
      <c r="S563" s="131">
        <v>0</v>
      </c>
      <c r="T563" s="131">
        <v>0.037</v>
      </c>
      <c r="U563" s="131">
        <v>0</v>
      </c>
      <c r="V563" s="131">
        <v>0.006</v>
      </c>
      <c r="W563" s="131">
        <v>22.337</v>
      </c>
      <c r="X563" s="131">
        <v>96.69</v>
      </c>
      <c r="Y563" s="119"/>
      <c r="Z563" s="119"/>
    </row>
    <row r="564" spans="2:26" ht="15.75">
      <c r="B564" s="140" t="s">
        <v>366</v>
      </c>
      <c r="C564" s="127">
        <v>41</v>
      </c>
      <c r="D564" s="132">
        <v>6</v>
      </c>
      <c r="E564" s="132">
        <v>0</v>
      </c>
      <c r="F564" s="132">
        <v>0</v>
      </c>
      <c r="G564" s="132">
        <v>0</v>
      </c>
      <c r="H564" s="132">
        <v>0</v>
      </c>
      <c r="I564" s="133">
        <v>0</v>
      </c>
      <c r="J564" s="131">
        <v>0.206</v>
      </c>
      <c r="K564" s="131">
        <v>73.981</v>
      </c>
      <c r="L564" s="131">
        <v>0.022</v>
      </c>
      <c r="M564" s="131">
        <v>0.001</v>
      </c>
      <c r="N564" s="131">
        <v>0.038</v>
      </c>
      <c r="O564" s="131">
        <v>0.027</v>
      </c>
      <c r="P564" s="131">
        <v>0.022</v>
      </c>
      <c r="Q564" s="131">
        <v>0.01</v>
      </c>
      <c r="R564" s="131">
        <v>0.252</v>
      </c>
      <c r="S564" s="131">
        <v>0.009</v>
      </c>
      <c r="T564" s="131">
        <v>0</v>
      </c>
      <c r="U564" s="131">
        <v>0.015</v>
      </c>
      <c r="V564" s="131">
        <v>0</v>
      </c>
      <c r="W564" s="131">
        <v>23.393</v>
      </c>
      <c r="X564" s="131">
        <v>97.976</v>
      </c>
      <c r="Y564" s="119"/>
      <c r="Z564" s="119"/>
    </row>
    <row r="565" spans="2:26" ht="15.75">
      <c r="B565" s="140" t="s">
        <v>366</v>
      </c>
      <c r="C565" s="127">
        <v>41</v>
      </c>
      <c r="D565" s="132">
        <v>6</v>
      </c>
      <c r="E565" s="132">
        <v>0</v>
      </c>
      <c r="F565" s="132">
        <v>0</v>
      </c>
      <c r="G565" s="132">
        <v>0</v>
      </c>
      <c r="H565" s="132">
        <v>0</v>
      </c>
      <c r="I565" s="133">
        <v>0</v>
      </c>
      <c r="J565" s="131">
        <v>0.266</v>
      </c>
      <c r="K565" s="131">
        <v>73.104</v>
      </c>
      <c r="L565" s="131">
        <v>0.017</v>
      </c>
      <c r="M565" s="131">
        <v>0.006</v>
      </c>
      <c r="N565" s="131">
        <v>0.047</v>
      </c>
      <c r="O565" s="131">
        <v>0.025</v>
      </c>
      <c r="P565" s="131">
        <v>0.031</v>
      </c>
      <c r="Q565" s="131">
        <v>0.005</v>
      </c>
      <c r="R565" s="131">
        <v>0.283</v>
      </c>
      <c r="S565" s="131">
        <v>0.013</v>
      </c>
      <c r="T565" s="131">
        <v>0.022</v>
      </c>
      <c r="U565" s="131">
        <v>0</v>
      </c>
      <c r="V565" s="131">
        <v>0.008</v>
      </c>
      <c r="W565" s="131">
        <v>23.364</v>
      </c>
      <c r="X565" s="131">
        <v>97.191</v>
      </c>
      <c r="Y565" s="119"/>
      <c r="Z565" s="119"/>
    </row>
    <row r="566" spans="2:26" ht="15.75">
      <c r="B566" s="140" t="s">
        <v>366</v>
      </c>
      <c r="C566" s="127">
        <v>41</v>
      </c>
      <c r="D566" s="132">
        <v>6</v>
      </c>
      <c r="E566" s="132">
        <v>0</v>
      </c>
      <c r="F566" s="132">
        <v>0</v>
      </c>
      <c r="G566" s="132">
        <v>0</v>
      </c>
      <c r="H566" s="132">
        <v>0</v>
      </c>
      <c r="I566" s="133">
        <v>0</v>
      </c>
      <c r="J566" s="131">
        <v>0.254</v>
      </c>
      <c r="K566" s="131">
        <v>73.151</v>
      </c>
      <c r="L566" s="131">
        <v>0.023</v>
      </c>
      <c r="M566" s="131">
        <v>0</v>
      </c>
      <c r="N566" s="131">
        <v>0.039</v>
      </c>
      <c r="O566" s="131">
        <v>0.033</v>
      </c>
      <c r="P566" s="131">
        <v>0.047</v>
      </c>
      <c r="Q566" s="131">
        <v>0</v>
      </c>
      <c r="R566" s="131">
        <v>0.246</v>
      </c>
      <c r="S566" s="131">
        <v>0.015</v>
      </c>
      <c r="T566" s="131">
        <v>0.041</v>
      </c>
      <c r="U566" s="131">
        <v>0</v>
      </c>
      <c r="V566" s="131">
        <v>0.013</v>
      </c>
      <c r="W566" s="131">
        <v>23.194</v>
      </c>
      <c r="X566" s="131">
        <v>97.054</v>
      </c>
      <c r="Y566" s="119"/>
      <c r="Z566" s="119"/>
    </row>
    <row r="567" spans="2:26" ht="15.75">
      <c r="B567" s="105" t="s">
        <v>331</v>
      </c>
      <c r="C567" s="22"/>
      <c r="D567" s="22"/>
      <c r="E567" s="21"/>
      <c r="F567" s="21"/>
      <c r="G567" s="21"/>
      <c r="H567" s="21"/>
      <c r="I567" s="47" t="s">
        <v>2</v>
      </c>
      <c r="J567" s="51">
        <f>AVERAGE(J562:J566)</f>
        <v>0.22119999999999998</v>
      </c>
      <c r="K567" s="51">
        <f aca="true" t="shared" si="266" ref="K567:X567">AVERAGE(K562:K566)</f>
        <v>73.6188</v>
      </c>
      <c r="L567" s="51">
        <f t="shared" si="266"/>
        <v>0.022200000000000004</v>
      </c>
      <c r="M567" s="51">
        <f t="shared" si="266"/>
        <v>0.0032</v>
      </c>
      <c r="N567" s="51">
        <f t="shared" si="266"/>
        <v>0.054599999999999996</v>
      </c>
      <c r="O567" s="51">
        <f t="shared" si="266"/>
        <v>0.028200000000000003</v>
      </c>
      <c r="P567" s="51">
        <f t="shared" si="266"/>
        <v>0.0264</v>
      </c>
      <c r="Q567" s="51">
        <f t="shared" si="266"/>
        <v>0.008199999999999999</v>
      </c>
      <c r="R567" s="51">
        <f t="shared" si="266"/>
        <v>0.2626</v>
      </c>
      <c r="S567" s="51">
        <f t="shared" si="266"/>
        <v>0.0092</v>
      </c>
      <c r="T567" s="51">
        <f t="shared" si="266"/>
        <v>0.02</v>
      </c>
      <c r="U567" s="51">
        <f t="shared" si="266"/>
        <v>0.003</v>
      </c>
      <c r="V567" s="51">
        <f t="shared" si="266"/>
        <v>0.0054</v>
      </c>
      <c r="W567" s="51">
        <f t="shared" si="266"/>
        <v>22.8898</v>
      </c>
      <c r="X567" s="51">
        <f t="shared" si="266"/>
        <v>97.1724</v>
      </c>
      <c r="Y567" s="119"/>
      <c r="Z567" s="119"/>
    </row>
    <row r="568" spans="2:26" ht="15.75">
      <c r="B568" s="22"/>
      <c r="C568" s="22"/>
      <c r="D568" s="22"/>
      <c r="E568" s="21"/>
      <c r="F568" s="21"/>
      <c r="G568" s="21"/>
      <c r="H568" s="21"/>
      <c r="I568" s="47" t="s">
        <v>3</v>
      </c>
      <c r="J568" s="51">
        <f>STDEV(J562:J566)</f>
        <v>0.03724513391035155</v>
      </c>
      <c r="K568" s="51">
        <f aca="true" t="shared" si="267" ref="K568:X568">STDEV(K562:K566)</f>
        <v>0.4830876732022894</v>
      </c>
      <c r="L568" s="51">
        <f t="shared" si="267"/>
        <v>0.003962322551231789</v>
      </c>
      <c r="M568" s="51">
        <f t="shared" si="267"/>
        <v>0.002588435821108957</v>
      </c>
      <c r="N568" s="51">
        <f t="shared" si="267"/>
        <v>0.018501351301999567</v>
      </c>
      <c r="O568" s="51">
        <f t="shared" si="267"/>
        <v>0.00363318042491699</v>
      </c>
      <c r="P568" s="51">
        <f t="shared" si="267"/>
        <v>0.013069047402163626</v>
      </c>
      <c r="Q568" s="51">
        <f t="shared" si="267"/>
        <v>0.005805170109479997</v>
      </c>
      <c r="R568" s="51">
        <f t="shared" si="267"/>
        <v>0.014993331851193043</v>
      </c>
      <c r="S568" s="51">
        <f t="shared" si="267"/>
        <v>0.005761944116355173</v>
      </c>
      <c r="T568" s="51">
        <f t="shared" si="267"/>
        <v>0.019583156027566134</v>
      </c>
      <c r="U568" s="51">
        <f t="shared" si="267"/>
        <v>0.006708203932499369</v>
      </c>
      <c r="V568" s="51">
        <f t="shared" si="267"/>
        <v>0.005549774770204643</v>
      </c>
      <c r="W568" s="51">
        <f t="shared" si="267"/>
        <v>0.5931590849005011</v>
      </c>
      <c r="X568" s="51">
        <f t="shared" si="267"/>
        <v>0.4852486991224199</v>
      </c>
      <c r="Y568" s="119"/>
      <c r="Z568" s="119"/>
    </row>
    <row r="569" spans="2:26" ht="15.75">
      <c r="B569" s="22"/>
      <c r="C569" s="22"/>
      <c r="D569" s="22"/>
      <c r="E569" s="21"/>
      <c r="F569" s="21"/>
      <c r="G569" s="21"/>
      <c r="H569" s="21"/>
      <c r="I569" s="47" t="s">
        <v>4</v>
      </c>
      <c r="J569" s="51">
        <f>J568*2</f>
        <v>0.0744902678207031</v>
      </c>
      <c r="K569" s="51">
        <f aca="true" t="shared" si="268" ref="K569:X569">K568*2</f>
        <v>0.9661753464045788</v>
      </c>
      <c r="L569" s="51">
        <f t="shared" si="268"/>
        <v>0.007924645102463579</v>
      </c>
      <c r="M569" s="51">
        <f t="shared" si="268"/>
        <v>0.005176871642217914</v>
      </c>
      <c r="N569" s="51">
        <f t="shared" si="268"/>
        <v>0.037002702603999134</v>
      </c>
      <c r="O569" s="51">
        <f t="shared" si="268"/>
        <v>0.00726636084983398</v>
      </c>
      <c r="P569" s="51">
        <f t="shared" si="268"/>
        <v>0.02613809480432725</v>
      </c>
      <c r="Q569" s="51">
        <f t="shared" si="268"/>
        <v>0.011610340218959994</v>
      </c>
      <c r="R569" s="51">
        <f t="shared" si="268"/>
        <v>0.029986663702386087</v>
      </c>
      <c r="S569" s="51">
        <f t="shared" si="268"/>
        <v>0.011523888232710345</v>
      </c>
      <c r="T569" s="51">
        <f t="shared" si="268"/>
        <v>0.03916631205513227</v>
      </c>
      <c r="U569" s="51">
        <f t="shared" si="268"/>
        <v>0.013416407864998738</v>
      </c>
      <c r="V569" s="51">
        <f t="shared" si="268"/>
        <v>0.011099549540409285</v>
      </c>
      <c r="W569" s="51">
        <f t="shared" si="268"/>
        <v>1.1863181698010021</v>
      </c>
      <c r="X569" s="51">
        <f t="shared" si="268"/>
        <v>0.9704973982448398</v>
      </c>
      <c r="Y569" s="119"/>
      <c r="Z569" s="119"/>
    </row>
    <row r="570" spans="2:26" ht="15.75">
      <c r="B570" s="105" t="s">
        <v>331</v>
      </c>
      <c r="C570" s="105" t="s">
        <v>331</v>
      </c>
      <c r="D570" s="105" t="s">
        <v>331</v>
      </c>
      <c r="E570" s="105" t="s">
        <v>331</v>
      </c>
      <c r="F570" s="105" t="s">
        <v>331</v>
      </c>
      <c r="G570" s="105" t="s">
        <v>331</v>
      </c>
      <c r="H570" s="105" t="s">
        <v>331</v>
      </c>
      <c r="I570" s="105" t="s">
        <v>331</v>
      </c>
      <c r="J570" s="105" t="s">
        <v>331</v>
      </c>
      <c r="K570" s="105" t="s">
        <v>331</v>
      </c>
      <c r="L570" s="105" t="s">
        <v>331</v>
      </c>
      <c r="M570" s="105" t="s">
        <v>331</v>
      </c>
      <c r="N570" s="105" t="s">
        <v>331</v>
      </c>
      <c r="O570" s="105" t="s">
        <v>331</v>
      </c>
      <c r="P570" s="105" t="s">
        <v>331</v>
      </c>
      <c r="Q570" s="105" t="s">
        <v>331</v>
      </c>
      <c r="R570" s="105" t="s">
        <v>331</v>
      </c>
      <c r="S570" s="105" t="s">
        <v>331</v>
      </c>
      <c r="T570" s="105" t="s">
        <v>331</v>
      </c>
      <c r="U570" s="105" t="s">
        <v>331</v>
      </c>
      <c r="V570" s="105" t="s">
        <v>331</v>
      </c>
      <c r="W570" s="105" t="s">
        <v>331</v>
      </c>
      <c r="X570" s="105" t="s">
        <v>331</v>
      </c>
      <c r="Y570" s="119"/>
      <c r="Z570" s="119"/>
    </row>
    <row r="571" spans="2:26" ht="15.75">
      <c r="B571" s="140" t="s">
        <v>366</v>
      </c>
      <c r="C571" s="125">
        <v>95</v>
      </c>
      <c r="D571" s="126">
        <v>6</v>
      </c>
      <c r="E571" s="126">
        <v>0</v>
      </c>
      <c r="F571" s="126">
        <v>0</v>
      </c>
      <c r="G571" s="126">
        <v>0</v>
      </c>
      <c r="H571" s="126">
        <v>0</v>
      </c>
      <c r="I571" s="126">
        <v>0</v>
      </c>
      <c r="J571" s="128">
        <v>0.055</v>
      </c>
      <c r="K571" s="128">
        <v>72.955</v>
      </c>
      <c r="L571" s="128">
        <v>0.265</v>
      </c>
      <c r="M571" s="128">
        <v>0</v>
      </c>
      <c r="N571" s="128">
        <v>0.039</v>
      </c>
      <c r="O571" s="128">
        <v>0.029</v>
      </c>
      <c r="P571" s="128">
        <v>0</v>
      </c>
      <c r="Q571" s="128">
        <v>0.019</v>
      </c>
      <c r="R571" s="128">
        <v>0.127</v>
      </c>
      <c r="S571" s="128">
        <v>0.005</v>
      </c>
      <c r="T571" s="128">
        <v>0.016</v>
      </c>
      <c r="U571" s="128">
        <v>0.009</v>
      </c>
      <c r="V571" s="128">
        <v>0.007</v>
      </c>
      <c r="W571" s="128">
        <v>22.513</v>
      </c>
      <c r="X571" s="128">
        <v>96.039</v>
      </c>
      <c r="Y571" s="119"/>
      <c r="Z571" s="119"/>
    </row>
    <row r="572" spans="2:26" ht="15.75">
      <c r="B572" s="140" t="s">
        <v>366</v>
      </c>
      <c r="C572" s="125">
        <v>95</v>
      </c>
      <c r="D572" s="126">
        <v>6</v>
      </c>
      <c r="E572" s="126">
        <v>0</v>
      </c>
      <c r="F572" s="126">
        <v>0</v>
      </c>
      <c r="G572" s="126">
        <v>0</v>
      </c>
      <c r="H572" s="126">
        <v>0</v>
      </c>
      <c r="I572" s="126">
        <v>0</v>
      </c>
      <c r="J572" s="128">
        <v>0.048</v>
      </c>
      <c r="K572" s="128">
        <v>73.142</v>
      </c>
      <c r="L572" s="128">
        <v>0.26</v>
      </c>
      <c r="M572" s="128">
        <v>0.005</v>
      </c>
      <c r="N572" s="128">
        <v>0.033</v>
      </c>
      <c r="O572" s="128">
        <v>0.034</v>
      </c>
      <c r="P572" s="128">
        <v>0</v>
      </c>
      <c r="Q572" s="128">
        <v>0.006</v>
      </c>
      <c r="R572" s="128">
        <v>0.126</v>
      </c>
      <c r="S572" s="128">
        <v>0.003</v>
      </c>
      <c r="T572" s="128">
        <v>0.021</v>
      </c>
      <c r="U572" s="128">
        <v>0.032</v>
      </c>
      <c r="V572" s="128">
        <v>0.005</v>
      </c>
      <c r="W572" s="128">
        <v>22.492</v>
      </c>
      <c r="X572" s="128">
        <v>96.208</v>
      </c>
      <c r="Y572" s="119"/>
      <c r="Z572" s="119"/>
    </row>
    <row r="573" spans="2:26" ht="15.75">
      <c r="B573" s="140" t="s">
        <v>366</v>
      </c>
      <c r="C573" s="125">
        <v>95</v>
      </c>
      <c r="D573" s="126">
        <v>6</v>
      </c>
      <c r="E573" s="126">
        <v>0</v>
      </c>
      <c r="F573" s="126">
        <v>0</v>
      </c>
      <c r="G573" s="126">
        <v>0</v>
      </c>
      <c r="H573" s="126">
        <v>0</v>
      </c>
      <c r="I573" s="126">
        <v>0</v>
      </c>
      <c r="J573" s="128">
        <v>0.041</v>
      </c>
      <c r="K573" s="128">
        <v>72.85</v>
      </c>
      <c r="L573" s="128">
        <v>0.255</v>
      </c>
      <c r="M573" s="128">
        <v>0</v>
      </c>
      <c r="N573" s="128">
        <v>0.042</v>
      </c>
      <c r="O573" s="128">
        <v>0.037</v>
      </c>
      <c r="P573" s="128">
        <v>0.001</v>
      </c>
      <c r="Q573" s="128">
        <v>0.002</v>
      </c>
      <c r="R573" s="128">
        <v>0.12</v>
      </c>
      <c r="S573" s="128">
        <v>0.006</v>
      </c>
      <c r="T573" s="128">
        <v>0</v>
      </c>
      <c r="U573" s="128">
        <v>0.013</v>
      </c>
      <c r="V573" s="128">
        <v>0</v>
      </c>
      <c r="W573" s="128">
        <v>22.68</v>
      </c>
      <c r="X573" s="128">
        <v>96.047</v>
      </c>
      <c r="Y573" s="119"/>
      <c r="Z573" s="119"/>
    </row>
    <row r="574" spans="2:26" ht="15.75">
      <c r="B574" s="140" t="s">
        <v>366</v>
      </c>
      <c r="C574" s="125">
        <v>95</v>
      </c>
      <c r="D574" s="126">
        <v>6</v>
      </c>
      <c r="E574" s="126">
        <v>0</v>
      </c>
      <c r="F574" s="126">
        <v>0</v>
      </c>
      <c r="G574" s="126">
        <v>0</v>
      </c>
      <c r="H574" s="126">
        <v>0</v>
      </c>
      <c r="I574" s="126">
        <v>0</v>
      </c>
      <c r="J574" s="128">
        <v>0.078</v>
      </c>
      <c r="K574" s="128">
        <v>72.481</v>
      </c>
      <c r="L574" s="128">
        <v>0.279</v>
      </c>
      <c r="M574" s="128">
        <v>0</v>
      </c>
      <c r="N574" s="128">
        <v>0.04</v>
      </c>
      <c r="O574" s="128">
        <v>0.044</v>
      </c>
      <c r="P574" s="128">
        <v>0.003</v>
      </c>
      <c r="Q574" s="128">
        <v>0.026</v>
      </c>
      <c r="R574" s="128">
        <v>0.13</v>
      </c>
      <c r="S574" s="128">
        <v>0.01</v>
      </c>
      <c r="T574" s="128">
        <v>0</v>
      </c>
      <c r="U574" s="128">
        <v>0.044</v>
      </c>
      <c r="V574" s="128">
        <v>0</v>
      </c>
      <c r="W574" s="128">
        <v>22.045</v>
      </c>
      <c r="X574" s="128">
        <v>95.18</v>
      </c>
      <c r="Y574" s="119"/>
      <c r="Z574" s="119"/>
    </row>
    <row r="575" spans="2:26" ht="15.75">
      <c r="B575" s="140" t="s">
        <v>366</v>
      </c>
      <c r="C575" s="125">
        <v>95</v>
      </c>
      <c r="D575" s="126">
        <v>6</v>
      </c>
      <c r="E575" s="126">
        <v>0</v>
      </c>
      <c r="F575" s="126">
        <v>0</v>
      </c>
      <c r="G575" s="126">
        <v>0</v>
      </c>
      <c r="H575" s="126">
        <v>0</v>
      </c>
      <c r="I575" s="126">
        <v>0</v>
      </c>
      <c r="J575" s="128">
        <v>0.084</v>
      </c>
      <c r="K575" s="128">
        <v>70.897</v>
      </c>
      <c r="L575" s="128">
        <v>0.257</v>
      </c>
      <c r="M575" s="128">
        <v>0.005</v>
      </c>
      <c r="N575" s="128">
        <v>0.404</v>
      </c>
      <c r="O575" s="128">
        <v>0.057</v>
      </c>
      <c r="P575" s="128">
        <v>0.009</v>
      </c>
      <c r="Q575" s="128">
        <v>0.009</v>
      </c>
      <c r="R575" s="128">
        <v>0.121</v>
      </c>
      <c r="S575" s="128">
        <v>0.272</v>
      </c>
      <c r="T575" s="128">
        <v>0</v>
      </c>
      <c r="U575" s="128">
        <v>0</v>
      </c>
      <c r="V575" s="128">
        <v>0.007</v>
      </c>
      <c r="W575" s="128">
        <v>25.656</v>
      </c>
      <c r="X575" s="128">
        <v>97.777</v>
      </c>
      <c r="Y575" s="119"/>
      <c r="Z575" s="119"/>
    </row>
    <row r="576" spans="2:26" ht="15.75">
      <c r="B576" s="105" t="s">
        <v>331</v>
      </c>
      <c r="C576" s="22"/>
      <c r="D576" s="22"/>
      <c r="E576" s="21"/>
      <c r="F576" s="21"/>
      <c r="G576" s="21"/>
      <c r="H576" s="21"/>
      <c r="I576" s="47" t="s">
        <v>2</v>
      </c>
      <c r="J576" s="51">
        <f>AVERAGE(J571:J575)</f>
        <v>0.06120000000000001</v>
      </c>
      <c r="K576" s="51">
        <f aca="true" t="shared" si="269" ref="K576:X576">AVERAGE(K571:K575)</f>
        <v>72.465</v>
      </c>
      <c r="L576" s="51">
        <f t="shared" si="269"/>
        <v>0.26320000000000005</v>
      </c>
      <c r="M576" s="51">
        <f t="shared" si="269"/>
        <v>0.002</v>
      </c>
      <c r="N576" s="51">
        <f t="shared" si="269"/>
        <v>0.1116</v>
      </c>
      <c r="O576" s="51">
        <f t="shared" si="269"/>
        <v>0.0402</v>
      </c>
      <c r="P576" s="51">
        <f t="shared" si="269"/>
        <v>0.0026</v>
      </c>
      <c r="Q576" s="51">
        <f t="shared" si="269"/>
        <v>0.012400000000000001</v>
      </c>
      <c r="R576" s="51">
        <f t="shared" si="269"/>
        <v>0.1248</v>
      </c>
      <c r="S576" s="51">
        <f t="shared" si="269"/>
        <v>0.05920000000000001</v>
      </c>
      <c r="T576" s="51">
        <f t="shared" si="269"/>
        <v>0.007400000000000001</v>
      </c>
      <c r="U576" s="51">
        <f t="shared" si="269"/>
        <v>0.0196</v>
      </c>
      <c r="V576" s="51">
        <f t="shared" si="269"/>
        <v>0.0038</v>
      </c>
      <c r="W576" s="51">
        <f t="shared" si="269"/>
        <v>23.077199999999998</v>
      </c>
      <c r="X576" s="51">
        <f t="shared" si="269"/>
        <v>96.25019999999999</v>
      </c>
      <c r="Y576" s="119"/>
      <c r="Z576" s="119"/>
    </row>
    <row r="577" spans="2:26" ht="15.75">
      <c r="B577" s="22"/>
      <c r="C577" s="22"/>
      <c r="D577" s="22"/>
      <c r="E577" s="21"/>
      <c r="F577" s="21"/>
      <c r="G577" s="21"/>
      <c r="H577" s="21"/>
      <c r="I577" s="47" t="s">
        <v>3</v>
      </c>
      <c r="J577" s="51">
        <f>STDEV(J571:J575)</f>
        <v>0.018860010604450854</v>
      </c>
      <c r="K577" s="51">
        <f aca="true" t="shared" si="270" ref="K577:X577">STDEV(K571:K575)</f>
        <v>0.9090563788896664</v>
      </c>
      <c r="L577" s="51">
        <f t="shared" si="270"/>
        <v>0.009602083107326251</v>
      </c>
      <c r="M577" s="51">
        <f t="shared" si="270"/>
        <v>0.0027386127875258306</v>
      </c>
      <c r="N577" s="51">
        <f t="shared" si="270"/>
        <v>0.16349097834437226</v>
      </c>
      <c r="O577" s="51">
        <f t="shared" si="270"/>
        <v>0.0108489630840924</v>
      </c>
      <c r="P577" s="51">
        <f t="shared" si="270"/>
        <v>0.0037815340802378073</v>
      </c>
      <c r="Q577" s="51">
        <f t="shared" si="270"/>
        <v>0.00986407623652615</v>
      </c>
      <c r="R577" s="51">
        <f t="shared" si="270"/>
        <v>0.00420713679359253</v>
      </c>
      <c r="S577" s="51">
        <f t="shared" si="270"/>
        <v>0.1189861336459001</v>
      </c>
      <c r="T577" s="51">
        <f t="shared" si="270"/>
        <v>0.010285912696499032</v>
      </c>
      <c r="U577" s="51">
        <f t="shared" si="270"/>
        <v>0.017952715672009064</v>
      </c>
      <c r="V577" s="51">
        <f t="shared" si="270"/>
        <v>0.003563705936241093</v>
      </c>
      <c r="W577" s="51">
        <f t="shared" si="270"/>
        <v>1.4606672105582423</v>
      </c>
      <c r="X577" s="51">
        <f t="shared" si="270"/>
        <v>0.9439442250472203</v>
      </c>
      <c r="Y577" s="119"/>
      <c r="Z577" s="119"/>
    </row>
    <row r="578" spans="2:26" ht="15.75">
      <c r="B578" s="22"/>
      <c r="C578" s="22"/>
      <c r="D578" s="22"/>
      <c r="E578" s="21"/>
      <c r="F578" s="21"/>
      <c r="G578" s="21"/>
      <c r="H578" s="21"/>
      <c r="I578" s="47" t="s">
        <v>4</v>
      </c>
      <c r="J578" s="51">
        <f>J577*2</f>
        <v>0.03772002120890171</v>
      </c>
      <c r="K578" s="51">
        <f aca="true" t="shared" si="271" ref="K578:X578">K577*2</f>
        <v>1.8181127577793328</v>
      </c>
      <c r="L578" s="51">
        <f t="shared" si="271"/>
        <v>0.019204166214652502</v>
      </c>
      <c r="M578" s="51">
        <f t="shared" si="271"/>
        <v>0.005477225575051661</v>
      </c>
      <c r="N578" s="51">
        <f t="shared" si="271"/>
        <v>0.3269819566887445</v>
      </c>
      <c r="O578" s="51">
        <f t="shared" si="271"/>
        <v>0.0216979261681848</v>
      </c>
      <c r="P578" s="51">
        <f t="shared" si="271"/>
        <v>0.007563068160475615</v>
      </c>
      <c r="Q578" s="51">
        <f t="shared" si="271"/>
        <v>0.0197281524730523</v>
      </c>
      <c r="R578" s="51">
        <f t="shared" si="271"/>
        <v>0.00841427358718506</v>
      </c>
      <c r="S578" s="51">
        <f t="shared" si="271"/>
        <v>0.2379722672918002</v>
      </c>
      <c r="T578" s="51">
        <f t="shared" si="271"/>
        <v>0.020571825392998063</v>
      </c>
      <c r="U578" s="51">
        <f t="shared" si="271"/>
        <v>0.03590543134401813</v>
      </c>
      <c r="V578" s="51">
        <f t="shared" si="271"/>
        <v>0.007127411872482186</v>
      </c>
      <c r="W578" s="51">
        <f t="shared" si="271"/>
        <v>2.9213344211164847</v>
      </c>
      <c r="X578" s="51">
        <f t="shared" si="271"/>
        <v>1.8878884500944406</v>
      </c>
      <c r="Y578" s="119"/>
      <c r="Z578" s="119"/>
    </row>
    <row r="579" spans="2:26" ht="15.75">
      <c r="B579" s="105" t="s">
        <v>331</v>
      </c>
      <c r="C579" s="105" t="s">
        <v>331</v>
      </c>
      <c r="D579" s="105" t="s">
        <v>331</v>
      </c>
      <c r="E579" s="105" t="s">
        <v>331</v>
      </c>
      <c r="F579" s="105" t="s">
        <v>331</v>
      </c>
      <c r="G579" s="105" t="s">
        <v>331</v>
      </c>
      <c r="H579" s="105" t="s">
        <v>331</v>
      </c>
      <c r="I579" s="105" t="s">
        <v>331</v>
      </c>
      <c r="J579" s="105" t="s">
        <v>331</v>
      </c>
      <c r="K579" s="105" t="s">
        <v>331</v>
      </c>
      <c r="L579" s="105" t="s">
        <v>331</v>
      </c>
      <c r="M579" s="105" t="s">
        <v>331</v>
      </c>
      <c r="N579" s="105" t="s">
        <v>331</v>
      </c>
      <c r="O579" s="105" t="s">
        <v>331</v>
      </c>
      <c r="P579" s="105" t="s">
        <v>331</v>
      </c>
      <c r="Q579" s="105" t="s">
        <v>331</v>
      </c>
      <c r="R579" s="105" t="s">
        <v>331</v>
      </c>
      <c r="S579" s="105" t="s">
        <v>331</v>
      </c>
      <c r="T579" s="105" t="s">
        <v>331</v>
      </c>
      <c r="U579" s="105" t="s">
        <v>331</v>
      </c>
      <c r="V579" s="105" t="s">
        <v>331</v>
      </c>
      <c r="W579" s="105" t="s">
        <v>331</v>
      </c>
      <c r="X579" s="105" t="s">
        <v>331</v>
      </c>
      <c r="Y579" s="119"/>
      <c r="Z579" s="119"/>
    </row>
    <row r="580" spans="2:26" ht="15.75">
      <c r="B580" s="140" t="s">
        <v>366</v>
      </c>
      <c r="C580" s="125">
        <v>123</v>
      </c>
      <c r="D580" s="126">
        <v>6</v>
      </c>
      <c r="E580" s="126">
        <v>1</v>
      </c>
      <c r="F580" s="126">
        <v>0</v>
      </c>
      <c r="G580" s="126">
        <v>0</v>
      </c>
      <c r="H580" s="126">
        <v>0</v>
      </c>
      <c r="I580" s="126">
        <v>0</v>
      </c>
      <c r="J580" s="128">
        <v>0.118</v>
      </c>
      <c r="K580" s="128">
        <v>71.942</v>
      </c>
      <c r="L580" s="128">
        <v>0.015</v>
      </c>
      <c r="M580" s="128">
        <v>0</v>
      </c>
      <c r="N580" s="128">
        <v>0.056</v>
      </c>
      <c r="O580" s="128">
        <v>0.038</v>
      </c>
      <c r="P580" s="128">
        <v>0.05</v>
      </c>
      <c r="Q580" s="128">
        <v>0.024</v>
      </c>
      <c r="R580" s="128">
        <v>0.897</v>
      </c>
      <c r="S580" s="128">
        <v>0.005</v>
      </c>
      <c r="T580" s="128">
        <v>0</v>
      </c>
      <c r="U580" s="128">
        <v>0</v>
      </c>
      <c r="V580" s="128">
        <v>0.005</v>
      </c>
      <c r="W580" s="128">
        <v>21.1</v>
      </c>
      <c r="X580" s="128">
        <v>94.249</v>
      </c>
      <c r="Y580" s="119"/>
      <c r="Z580" s="119"/>
    </row>
    <row r="581" spans="2:26" ht="15.75">
      <c r="B581" s="140" t="s">
        <v>366</v>
      </c>
      <c r="C581" s="125">
        <v>123</v>
      </c>
      <c r="D581" s="126">
        <v>6</v>
      </c>
      <c r="E581" s="126">
        <v>1</v>
      </c>
      <c r="F581" s="126">
        <v>0</v>
      </c>
      <c r="G581" s="126">
        <v>0</v>
      </c>
      <c r="H581" s="126">
        <v>0</v>
      </c>
      <c r="I581" s="126">
        <v>0</v>
      </c>
      <c r="J581" s="128">
        <v>0.125</v>
      </c>
      <c r="K581" s="128">
        <v>72.673</v>
      </c>
      <c r="L581" s="128">
        <v>0.008</v>
      </c>
      <c r="M581" s="128">
        <v>0</v>
      </c>
      <c r="N581" s="128">
        <v>0.042</v>
      </c>
      <c r="O581" s="128">
        <v>0.038</v>
      </c>
      <c r="P581" s="128">
        <v>0.042</v>
      </c>
      <c r="Q581" s="128">
        <v>0</v>
      </c>
      <c r="R581" s="128">
        <v>0.899</v>
      </c>
      <c r="S581" s="128">
        <v>0.006</v>
      </c>
      <c r="T581" s="128">
        <v>0</v>
      </c>
      <c r="U581" s="128">
        <v>0.009</v>
      </c>
      <c r="V581" s="128">
        <v>0</v>
      </c>
      <c r="W581" s="128">
        <v>20.839</v>
      </c>
      <c r="X581" s="128">
        <v>94.68</v>
      </c>
      <c r="Y581" s="119"/>
      <c r="Z581" s="119"/>
    </row>
    <row r="582" spans="2:26" ht="15.75">
      <c r="B582" s="140" t="s">
        <v>366</v>
      </c>
      <c r="C582" s="125">
        <v>123</v>
      </c>
      <c r="D582" s="126">
        <v>6</v>
      </c>
      <c r="E582" s="126">
        <v>1</v>
      </c>
      <c r="F582" s="126">
        <v>0</v>
      </c>
      <c r="G582" s="126">
        <v>0</v>
      </c>
      <c r="H582" s="126">
        <v>0</v>
      </c>
      <c r="I582" s="126">
        <v>0</v>
      </c>
      <c r="J582" s="128">
        <v>0.133</v>
      </c>
      <c r="K582" s="128">
        <v>72.634</v>
      </c>
      <c r="L582" s="128">
        <v>0.021</v>
      </c>
      <c r="M582" s="128">
        <v>0</v>
      </c>
      <c r="N582" s="128">
        <v>0.055</v>
      </c>
      <c r="O582" s="128">
        <v>0.039</v>
      </c>
      <c r="P582" s="128">
        <v>0.028</v>
      </c>
      <c r="Q582" s="128">
        <v>0</v>
      </c>
      <c r="R582" s="128">
        <v>0.891</v>
      </c>
      <c r="S582" s="128">
        <v>0</v>
      </c>
      <c r="T582" s="128">
        <v>0</v>
      </c>
      <c r="U582" s="128">
        <v>0.017</v>
      </c>
      <c r="V582" s="128">
        <v>0</v>
      </c>
      <c r="W582" s="128">
        <v>20.875</v>
      </c>
      <c r="X582" s="128">
        <v>94.693</v>
      </c>
      <c r="Y582" s="119"/>
      <c r="Z582" s="119"/>
    </row>
    <row r="583" spans="2:26" ht="15.75">
      <c r="B583" s="140" t="s">
        <v>366</v>
      </c>
      <c r="C583" s="125">
        <v>123</v>
      </c>
      <c r="D583" s="126">
        <v>6</v>
      </c>
      <c r="E583" s="126">
        <v>1</v>
      </c>
      <c r="F583" s="126">
        <v>0</v>
      </c>
      <c r="G583" s="126">
        <v>0</v>
      </c>
      <c r="H583" s="126">
        <v>0</v>
      </c>
      <c r="I583" s="126">
        <v>0</v>
      </c>
      <c r="J583" s="128">
        <v>0.15</v>
      </c>
      <c r="K583" s="128">
        <v>72.107</v>
      </c>
      <c r="L583" s="128">
        <v>0</v>
      </c>
      <c r="M583" s="128">
        <v>0</v>
      </c>
      <c r="N583" s="128">
        <v>0.056</v>
      </c>
      <c r="O583" s="128">
        <v>0.03</v>
      </c>
      <c r="P583" s="128">
        <v>0.034</v>
      </c>
      <c r="Q583" s="128">
        <v>0.001</v>
      </c>
      <c r="R583" s="128">
        <v>0.881</v>
      </c>
      <c r="S583" s="128">
        <v>0.001</v>
      </c>
      <c r="T583" s="128">
        <v>0.018</v>
      </c>
      <c r="U583" s="128">
        <v>0.035</v>
      </c>
      <c r="V583" s="128">
        <v>0.008</v>
      </c>
      <c r="W583" s="128">
        <v>20.102</v>
      </c>
      <c r="X583" s="128">
        <v>93.423</v>
      </c>
      <c r="Y583" s="119"/>
      <c r="Z583" s="119"/>
    </row>
    <row r="584" spans="2:26" ht="15.75">
      <c r="B584" s="140" t="s">
        <v>366</v>
      </c>
      <c r="C584" s="125">
        <v>123</v>
      </c>
      <c r="D584" s="126">
        <v>6</v>
      </c>
      <c r="E584" s="126">
        <v>1</v>
      </c>
      <c r="F584" s="126">
        <v>0</v>
      </c>
      <c r="G584" s="126">
        <v>0</v>
      </c>
      <c r="H584" s="126">
        <v>0</v>
      </c>
      <c r="I584" s="126">
        <v>0</v>
      </c>
      <c r="J584" s="128">
        <v>0.084</v>
      </c>
      <c r="K584" s="128">
        <v>72.345</v>
      </c>
      <c r="L584" s="128">
        <v>0.016</v>
      </c>
      <c r="M584" s="128">
        <v>0</v>
      </c>
      <c r="N584" s="128">
        <v>0.048</v>
      </c>
      <c r="O584" s="128">
        <v>0.045</v>
      </c>
      <c r="P584" s="128">
        <v>0.035</v>
      </c>
      <c r="Q584" s="128">
        <v>0.003</v>
      </c>
      <c r="R584" s="128">
        <v>0.875</v>
      </c>
      <c r="S584" s="128">
        <v>0.004</v>
      </c>
      <c r="T584" s="128">
        <v>0</v>
      </c>
      <c r="U584" s="128">
        <v>0.001</v>
      </c>
      <c r="V584" s="128">
        <v>0.002</v>
      </c>
      <c r="W584" s="128">
        <v>19.935</v>
      </c>
      <c r="X584" s="128">
        <v>93.394</v>
      </c>
      <c r="Y584" s="119"/>
      <c r="Z584" s="119"/>
    </row>
    <row r="585" spans="2:26" ht="15.75">
      <c r="B585" s="105" t="s">
        <v>331</v>
      </c>
      <c r="C585" s="22"/>
      <c r="D585" s="22"/>
      <c r="E585" s="21"/>
      <c r="F585" s="21"/>
      <c r="G585" s="21"/>
      <c r="H585" s="21"/>
      <c r="I585" s="47" t="s">
        <v>2</v>
      </c>
      <c r="J585" s="51">
        <f>AVERAGE(J580:J584)</f>
        <v>0.122</v>
      </c>
      <c r="K585" s="51">
        <f aca="true" t="shared" si="272" ref="K585:X585">AVERAGE(K580:K584)</f>
        <v>72.34020000000001</v>
      </c>
      <c r="L585" s="51">
        <f t="shared" si="272"/>
        <v>0.012</v>
      </c>
      <c r="M585" s="51">
        <f t="shared" si="272"/>
        <v>0</v>
      </c>
      <c r="N585" s="51">
        <f t="shared" si="272"/>
        <v>0.0514</v>
      </c>
      <c r="O585" s="51">
        <f t="shared" si="272"/>
        <v>0.038</v>
      </c>
      <c r="P585" s="51">
        <f t="shared" si="272"/>
        <v>0.0378</v>
      </c>
      <c r="Q585" s="51">
        <f t="shared" si="272"/>
        <v>0.0056</v>
      </c>
      <c r="R585" s="51">
        <f t="shared" si="272"/>
        <v>0.8886000000000001</v>
      </c>
      <c r="S585" s="51">
        <f t="shared" si="272"/>
        <v>0.0032</v>
      </c>
      <c r="T585" s="51">
        <f t="shared" si="272"/>
        <v>0.0036</v>
      </c>
      <c r="U585" s="51">
        <f t="shared" si="272"/>
        <v>0.012400000000000001</v>
      </c>
      <c r="V585" s="51">
        <f t="shared" si="272"/>
        <v>0.003</v>
      </c>
      <c r="W585" s="51">
        <f t="shared" si="272"/>
        <v>20.5702</v>
      </c>
      <c r="X585" s="51">
        <f t="shared" si="272"/>
        <v>94.0878</v>
      </c>
      <c r="Y585" s="119"/>
      <c r="Z585" s="119"/>
    </row>
    <row r="586" spans="2:26" ht="15.75">
      <c r="B586" s="22"/>
      <c r="C586" s="22"/>
      <c r="D586" s="22"/>
      <c r="E586" s="21"/>
      <c r="F586" s="21"/>
      <c r="G586" s="21"/>
      <c r="H586" s="21"/>
      <c r="I586" s="47" t="s">
        <v>3</v>
      </c>
      <c r="J586" s="51">
        <f>STDEV(J580:J584)</f>
        <v>0.02436185543015967</v>
      </c>
      <c r="K586" s="51">
        <f aca="true" t="shared" si="273" ref="K586:X586">STDEV(K580:K584)</f>
        <v>0.3201729220280844</v>
      </c>
      <c r="L586" s="51">
        <f t="shared" si="273"/>
        <v>0.008154753215150044</v>
      </c>
      <c r="M586" s="51">
        <f t="shared" si="273"/>
        <v>0</v>
      </c>
      <c r="N586" s="51">
        <f t="shared" si="273"/>
        <v>0.006228964600958974</v>
      </c>
      <c r="O586" s="51">
        <f t="shared" si="273"/>
        <v>0.005338539126015655</v>
      </c>
      <c r="P586" s="51">
        <f t="shared" si="273"/>
        <v>0.008438009243891594</v>
      </c>
      <c r="Q586" s="51">
        <f t="shared" si="273"/>
        <v>0.010358571330062849</v>
      </c>
      <c r="R586" s="51">
        <f t="shared" si="273"/>
        <v>0.010334408546211059</v>
      </c>
      <c r="S586" s="51">
        <f t="shared" si="273"/>
        <v>0.002588435821108957</v>
      </c>
      <c r="T586" s="51">
        <f t="shared" si="273"/>
        <v>0.008049844718999243</v>
      </c>
      <c r="U586" s="51">
        <f t="shared" si="273"/>
        <v>0.014380542409798037</v>
      </c>
      <c r="V586" s="51">
        <f t="shared" si="273"/>
        <v>0.0034641016151377543</v>
      </c>
      <c r="W586" s="51">
        <f t="shared" si="273"/>
        <v>0.5168497847537528</v>
      </c>
      <c r="X586" s="51">
        <f t="shared" si="273"/>
        <v>0.6454205605649688</v>
      </c>
      <c r="Y586" s="119"/>
      <c r="Z586" s="119"/>
    </row>
    <row r="587" spans="2:26" ht="15.75">
      <c r="B587" s="22"/>
      <c r="C587" s="22"/>
      <c r="D587" s="22"/>
      <c r="E587" s="21"/>
      <c r="F587" s="21"/>
      <c r="G587" s="21"/>
      <c r="H587" s="21"/>
      <c r="I587" s="47" t="s">
        <v>4</v>
      </c>
      <c r="J587" s="51">
        <f>J586*2</f>
        <v>0.04872371086031934</v>
      </c>
      <c r="K587" s="51">
        <f aca="true" t="shared" si="274" ref="K587:X587">K586*2</f>
        <v>0.6403458440561688</v>
      </c>
      <c r="L587" s="51">
        <f t="shared" si="274"/>
        <v>0.01630950643030009</v>
      </c>
      <c r="M587" s="51">
        <f t="shared" si="274"/>
        <v>0</v>
      </c>
      <c r="N587" s="51">
        <f t="shared" si="274"/>
        <v>0.012457929201917947</v>
      </c>
      <c r="O587" s="51">
        <f t="shared" si="274"/>
        <v>0.01067707825203131</v>
      </c>
      <c r="P587" s="51">
        <f t="shared" si="274"/>
        <v>0.01687601848778319</v>
      </c>
      <c r="Q587" s="51">
        <f t="shared" si="274"/>
        <v>0.020717142660125698</v>
      </c>
      <c r="R587" s="51">
        <f t="shared" si="274"/>
        <v>0.020668817092422118</v>
      </c>
      <c r="S587" s="51">
        <f t="shared" si="274"/>
        <v>0.005176871642217914</v>
      </c>
      <c r="T587" s="51">
        <f t="shared" si="274"/>
        <v>0.016099689437998485</v>
      </c>
      <c r="U587" s="51">
        <f t="shared" si="274"/>
        <v>0.028761084819596074</v>
      </c>
      <c r="V587" s="51">
        <f t="shared" si="274"/>
        <v>0.006928203230275509</v>
      </c>
      <c r="W587" s="51">
        <f t="shared" si="274"/>
        <v>1.0336995695075055</v>
      </c>
      <c r="X587" s="51">
        <f t="shared" si="274"/>
        <v>1.2908411211299375</v>
      </c>
      <c r="Y587" s="119"/>
      <c r="Z587" s="119"/>
    </row>
    <row r="588" spans="2:26" ht="15.75">
      <c r="B588" s="105" t="s">
        <v>331</v>
      </c>
      <c r="C588" s="105" t="s">
        <v>331</v>
      </c>
      <c r="D588" s="105" t="s">
        <v>331</v>
      </c>
      <c r="E588" s="105" t="s">
        <v>331</v>
      </c>
      <c r="F588" s="105" t="s">
        <v>331</v>
      </c>
      <c r="G588" s="105" t="s">
        <v>331</v>
      </c>
      <c r="H588" s="105" t="s">
        <v>331</v>
      </c>
      <c r="I588" s="105" t="s">
        <v>331</v>
      </c>
      <c r="J588" s="105" t="s">
        <v>331</v>
      </c>
      <c r="K588" s="105" t="s">
        <v>331</v>
      </c>
      <c r="L588" s="105" t="s">
        <v>331</v>
      </c>
      <c r="M588" s="105" t="s">
        <v>331</v>
      </c>
      <c r="N588" s="105" t="s">
        <v>331</v>
      </c>
      <c r="O588" s="105" t="s">
        <v>331</v>
      </c>
      <c r="P588" s="105" t="s">
        <v>331</v>
      </c>
      <c r="Q588" s="105" t="s">
        <v>331</v>
      </c>
      <c r="R588" s="105" t="s">
        <v>331</v>
      </c>
      <c r="S588" s="105" t="s">
        <v>331</v>
      </c>
      <c r="T588" s="105" t="s">
        <v>331</v>
      </c>
      <c r="U588" s="105" t="s">
        <v>331</v>
      </c>
      <c r="V588" s="105" t="s">
        <v>331</v>
      </c>
      <c r="W588" s="105" t="s">
        <v>331</v>
      </c>
      <c r="X588" s="105" t="s">
        <v>331</v>
      </c>
      <c r="Y588" s="119"/>
      <c r="Z588" s="119"/>
    </row>
    <row r="589" spans="2:26" ht="15.75">
      <c r="B589" s="140" t="s">
        <v>367</v>
      </c>
      <c r="C589" s="127">
        <v>37</v>
      </c>
      <c r="D589" s="127">
        <v>6</v>
      </c>
      <c r="E589" s="127">
        <v>1</v>
      </c>
      <c r="F589" s="127">
        <v>0</v>
      </c>
      <c r="G589" s="127">
        <v>77</v>
      </c>
      <c r="H589" s="127">
        <v>0</v>
      </c>
      <c r="I589" s="127">
        <v>0</v>
      </c>
      <c r="J589" s="131">
        <v>0.156</v>
      </c>
      <c r="K589" s="131">
        <v>72.673</v>
      </c>
      <c r="L589" s="131">
        <v>0.056</v>
      </c>
      <c r="M589" s="131">
        <v>0.001</v>
      </c>
      <c r="N589" s="131">
        <v>0.034</v>
      </c>
      <c r="O589" s="131">
        <v>0.012</v>
      </c>
      <c r="P589" s="131">
        <v>0.071</v>
      </c>
      <c r="Q589" s="131">
        <v>0.006</v>
      </c>
      <c r="R589" s="131">
        <v>0.13</v>
      </c>
      <c r="S589" s="131">
        <v>0.059</v>
      </c>
      <c r="T589" s="131">
        <v>0.036</v>
      </c>
      <c r="U589" s="131">
        <v>0.001</v>
      </c>
      <c r="V589" s="131">
        <v>0.011</v>
      </c>
      <c r="W589" s="131">
        <v>23.438</v>
      </c>
      <c r="X589" s="131">
        <v>96.685</v>
      </c>
      <c r="Y589" s="119"/>
      <c r="Z589" s="119"/>
    </row>
    <row r="590" spans="2:26" ht="15.75">
      <c r="B590" s="140" t="s">
        <v>367</v>
      </c>
      <c r="C590" s="127">
        <v>37</v>
      </c>
      <c r="D590" s="127">
        <v>6</v>
      </c>
      <c r="E590" s="127">
        <v>1</v>
      </c>
      <c r="F590" s="127">
        <v>0</v>
      </c>
      <c r="G590" s="127">
        <v>77</v>
      </c>
      <c r="H590" s="127">
        <v>0</v>
      </c>
      <c r="I590" s="127">
        <v>0</v>
      </c>
      <c r="J590" s="131">
        <v>0.214</v>
      </c>
      <c r="K590" s="131">
        <v>72.917</v>
      </c>
      <c r="L590" s="131">
        <v>0.061</v>
      </c>
      <c r="M590" s="131">
        <v>0</v>
      </c>
      <c r="N590" s="131">
        <v>0.031</v>
      </c>
      <c r="O590" s="131">
        <v>0.01</v>
      </c>
      <c r="P590" s="131">
        <v>0.073</v>
      </c>
      <c r="Q590" s="131">
        <v>0</v>
      </c>
      <c r="R590" s="131">
        <v>0.129</v>
      </c>
      <c r="S590" s="131">
        <v>0.034</v>
      </c>
      <c r="T590" s="131">
        <v>0</v>
      </c>
      <c r="U590" s="131">
        <v>0.033</v>
      </c>
      <c r="V590" s="131">
        <v>0.001</v>
      </c>
      <c r="W590" s="131">
        <v>23.653</v>
      </c>
      <c r="X590" s="131">
        <v>97.156</v>
      </c>
      <c r="Y590" s="119"/>
      <c r="Z590" s="119"/>
    </row>
    <row r="591" spans="2:26" ht="15.75">
      <c r="B591" s="140" t="s">
        <v>367</v>
      </c>
      <c r="C591" s="127">
        <v>37</v>
      </c>
      <c r="D591" s="127">
        <v>6</v>
      </c>
      <c r="E591" s="127">
        <v>1</v>
      </c>
      <c r="F591" s="127">
        <v>0</v>
      </c>
      <c r="G591" s="127">
        <v>77</v>
      </c>
      <c r="H591" s="127">
        <v>0</v>
      </c>
      <c r="I591" s="127">
        <v>0</v>
      </c>
      <c r="J591" s="131">
        <v>0.124</v>
      </c>
      <c r="K591" s="131">
        <v>73.151</v>
      </c>
      <c r="L591" s="131">
        <v>0.056</v>
      </c>
      <c r="M591" s="131">
        <v>0</v>
      </c>
      <c r="N591" s="131">
        <v>0.034</v>
      </c>
      <c r="O591" s="131">
        <v>0.011</v>
      </c>
      <c r="P591" s="131">
        <v>0.074</v>
      </c>
      <c r="Q591" s="131">
        <v>0.01</v>
      </c>
      <c r="R591" s="131">
        <v>0.135</v>
      </c>
      <c r="S591" s="131">
        <v>0.028</v>
      </c>
      <c r="T591" s="131">
        <v>0</v>
      </c>
      <c r="U591" s="131">
        <v>0.004</v>
      </c>
      <c r="V591" s="131">
        <v>0</v>
      </c>
      <c r="W591" s="131">
        <v>23.395</v>
      </c>
      <c r="X591" s="131">
        <v>97.022</v>
      </c>
      <c r="Y591" s="119"/>
      <c r="Z591" s="119"/>
    </row>
    <row r="592" spans="2:26" ht="15.75">
      <c r="B592" s="140" t="s">
        <v>367</v>
      </c>
      <c r="C592" s="127">
        <v>37</v>
      </c>
      <c r="D592" s="127">
        <v>6</v>
      </c>
      <c r="E592" s="127">
        <v>1</v>
      </c>
      <c r="F592" s="127">
        <v>0</v>
      </c>
      <c r="G592" s="127">
        <v>77</v>
      </c>
      <c r="H592" s="127">
        <v>0</v>
      </c>
      <c r="I592" s="127">
        <v>0</v>
      </c>
      <c r="J592" s="131">
        <v>0.096</v>
      </c>
      <c r="K592" s="131">
        <v>73.537</v>
      </c>
      <c r="L592" s="131">
        <v>0.066</v>
      </c>
      <c r="M592" s="131">
        <v>0</v>
      </c>
      <c r="N592" s="131">
        <v>0.02</v>
      </c>
      <c r="O592" s="131">
        <v>0.017</v>
      </c>
      <c r="P592" s="131">
        <v>0.078</v>
      </c>
      <c r="Q592" s="131">
        <v>0.038</v>
      </c>
      <c r="R592" s="131">
        <v>0.129</v>
      </c>
      <c r="S592" s="131">
        <v>0.061</v>
      </c>
      <c r="T592" s="131">
        <v>0</v>
      </c>
      <c r="U592" s="131">
        <v>0.033</v>
      </c>
      <c r="V592" s="131">
        <v>0</v>
      </c>
      <c r="W592" s="131">
        <v>26.516</v>
      </c>
      <c r="X592" s="131">
        <v>100.59</v>
      </c>
      <c r="Y592" s="119"/>
      <c r="Z592" s="119"/>
    </row>
    <row r="593" spans="2:26" ht="15.75">
      <c r="B593" s="140" t="s">
        <v>367</v>
      </c>
      <c r="C593" s="127">
        <v>37</v>
      </c>
      <c r="D593" s="127">
        <v>6</v>
      </c>
      <c r="E593" s="127">
        <v>1</v>
      </c>
      <c r="F593" s="127">
        <v>0</v>
      </c>
      <c r="G593" s="127">
        <v>77</v>
      </c>
      <c r="H593" s="127">
        <v>0</v>
      </c>
      <c r="I593" s="127">
        <v>0</v>
      </c>
      <c r="J593" s="131">
        <v>0.134</v>
      </c>
      <c r="K593" s="131">
        <v>73.381</v>
      </c>
      <c r="L593" s="131">
        <v>0.046</v>
      </c>
      <c r="M593" s="131">
        <v>0.004</v>
      </c>
      <c r="N593" s="131">
        <v>0.08</v>
      </c>
      <c r="O593" s="131">
        <v>0.017</v>
      </c>
      <c r="P593" s="131">
        <v>0.069</v>
      </c>
      <c r="Q593" s="131">
        <v>0.001</v>
      </c>
      <c r="R593" s="131">
        <v>0.145</v>
      </c>
      <c r="S593" s="131">
        <v>0.05</v>
      </c>
      <c r="T593" s="131">
        <v>0.004</v>
      </c>
      <c r="U593" s="131">
        <v>0.01</v>
      </c>
      <c r="V593" s="131">
        <v>0.006</v>
      </c>
      <c r="W593" s="131">
        <v>23.344</v>
      </c>
      <c r="X593" s="131">
        <v>97.291</v>
      </c>
      <c r="Y593" s="119"/>
      <c r="Z593" s="119"/>
    </row>
    <row r="594" spans="2:26" ht="15.75">
      <c r="B594" s="105" t="s">
        <v>331</v>
      </c>
      <c r="C594" s="22"/>
      <c r="D594" s="22"/>
      <c r="E594" s="21"/>
      <c r="F594" s="21"/>
      <c r="G594" s="21"/>
      <c r="H594" s="21"/>
      <c r="I594" s="47" t="s">
        <v>2</v>
      </c>
      <c r="J594" s="51">
        <f>AVERAGE(J589:J593)</f>
        <v>0.14479999999999998</v>
      </c>
      <c r="K594" s="51">
        <f aca="true" t="shared" si="275" ref="K594:X594">AVERAGE(K589:K593)</f>
        <v>73.1318</v>
      </c>
      <c r="L594" s="51">
        <f t="shared" si="275"/>
        <v>0.056999999999999995</v>
      </c>
      <c r="M594" s="51">
        <f t="shared" si="275"/>
        <v>0.001</v>
      </c>
      <c r="N594" s="51">
        <f t="shared" si="275"/>
        <v>0.0398</v>
      </c>
      <c r="O594" s="51">
        <f t="shared" si="275"/>
        <v>0.0134</v>
      </c>
      <c r="P594" s="51">
        <f t="shared" si="275"/>
        <v>0.073</v>
      </c>
      <c r="Q594" s="51">
        <f t="shared" si="275"/>
        <v>0.011</v>
      </c>
      <c r="R594" s="51">
        <f t="shared" si="275"/>
        <v>0.1336</v>
      </c>
      <c r="S594" s="51">
        <f t="shared" si="275"/>
        <v>0.0464</v>
      </c>
      <c r="T594" s="51">
        <f t="shared" si="275"/>
        <v>0.007999999999999998</v>
      </c>
      <c r="U594" s="51">
        <f t="shared" si="275"/>
        <v>0.0162</v>
      </c>
      <c r="V594" s="51">
        <f t="shared" si="275"/>
        <v>0.0036000000000000003</v>
      </c>
      <c r="W594" s="51">
        <f t="shared" si="275"/>
        <v>24.069199999999995</v>
      </c>
      <c r="X594" s="51">
        <f t="shared" si="275"/>
        <v>97.74879999999999</v>
      </c>
      <c r="Y594" s="119"/>
      <c r="Z594" s="119"/>
    </row>
    <row r="595" spans="2:26" ht="15.75">
      <c r="B595" s="22"/>
      <c r="C595" s="22"/>
      <c r="D595" s="22"/>
      <c r="E595" s="21"/>
      <c r="F595" s="21"/>
      <c r="G595" s="21"/>
      <c r="H595" s="21"/>
      <c r="I595" s="47" t="s">
        <v>3</v>
      </c>
      <c r="J595" s="51">
        <f>STDEV(J589:J593)</f>
        <v>0.04428543778715531</v>
      </c>
      <c r="K595" s="51">
        <f aca="true" t="shared" si="276" ref="K595:X595">STDEV(K589:K593)</f>
        <v>0.3475963175869397</v>
      </c>
      <c r="L595" s="51">
        <f t="shared" si="276"/>
        <v>0.007416198487095664</v>
      </c>
      <c r="M595" s="51">
        <f t="shared" si="276"/>
        <v>0.0017320508075688774</v>
      </c>
      <c r="N595" s="51">
        <f t="shared" si="276"/>
        <v>0.023199137915017445</v>
      </c>
      <c r="O595" s="51">
        <f t="shared" si="276"/>
        <v>0.003361547262794323</v>
      </c>
      <c r="P595" s="51">
        <f t="shared" si="276"/>
        <v>0.003391164991562633</v>
      </c>
      <c r="Q595" s="51">
        <f t="shared" si="276"/>
        <v>0.015620499351813309</v>
      </c>
      <c r="R595" s="51">
        <f t="shared" si="276"/>
        <v>0.006841052550594823</v>
      </c>
      <c r="S595" s="51">
        <f t="shared" si="276"/>
        <v>0.014808781178746629</v>
      </c>
      <c r="T595" s="51">
        <f t="shared" si="276"/>
        <v>0.01574801574802362</v>
      </c>
      <c r="U595" s="51">
        <f t="shared" si="276"/>
        <v>0.015674820573135757</v>
      </c>
      <c r="V595" s="51">
        <f t="shared" si="276"/>
        <v>0.004827007354458867</v>
      </c>
      <c r="W595" s="51">
        <f t="shared" si="276"/>
        <v>1.3728553092004991</v>
      </c>
      <c r="X595" s="51">
        <f t="shared" si="276"/>
        <v>1.6041601229303764</v>
      </c>
      <c r="Y595" s="119"/>
      <c r="Z595" s="119"/>
    </row>
    <row r="596" spans="2:26" ht="15.75">
      <c r="B596" s="22"/>
      <c r="C596" s="22"/>
      <c r="D596" s="22"/>
      <c r="E596" s="21"/>
      <c r="F596" s="21"/>
      <c r="G596" s="21"/>
      <c r="H596" s="21"/>
      <c r="I596" s="47" t="s">
        <v>4</v>
      </c>
      <c r="J596" s="51">
        <f>J595*2</f>
        <v>0.08857087557431062</v>
      </c>
      <c r="K596" s="51">
        <f aca="true" t="shared" si="277" ref="K596:X596">K595*2</f>
        <v>0.6951926351738794</v>
      </c>
      <c r="L596" s="51">
        <f t="shared" si="277"/>
        <v>0.014832396974191328</v>
      </c>
      <c r="M596" s="51">
        <f t="shared" si="277"/>
        <v>0.0034641016151377548</v>
      </c>
      <c r="N596" s="51">
        <f t="shared" si="277"/>
        <v>0.04639827583003489</v>
      </c>
      <c r="O596" s="51">
        <f t="shared" si="277"/>
        <v>0.006723094525588646</v>
      </c>
      <c r="P596" s="51">
        <f t="shared" si="277"/>
        <v>0.006782329983125266</v>
      </c>
      <c r="Q596" s="51">
        <f t="shared" si="277"/>
        <v>0.031240998703626618</v>
      </c>
      <c r="R596" s="51">
        <f t="shared" si="277"/>
        <v>0.013682105101189645</v>
      </c>
      <c r="S596" s="51">
        <f t="shared" si="277"/>
        <v>0.029617562357493257</v>
      </c>
      <c r="T596" s="51">
        <f t="shared" si="277"/>
        <v>0.03149603149604724</v>
      </c>
      <c r="U596" s="51">
        <f t="shared" si="277"/>
        <v>0.03134964114627151</v>
      </c>
      <c r="V596" s="51">
        <f t="shared" si="277"/>
        <v>0.009654014708917734</v>
      </c>
      <c r="W596" s="51">
        <f t="shared" si="277"/>
        <v>2.7457106184009983</v>
      </c>
      <c r="X596" s="51">
        <f t="shared" si="277"/>
        <v>3.2083202458607527</v>
      </c>
      <c r="Y596" s="119"/>
      <c r="Z596" s="119"/>
    </row>
    <row r="597" spans="2:26" ht="15.75">
      <c r="B597" s="105" t="s">
        <v>331</v>
      </c>
      <c r="C597" s="105" t="s">
        <v>331</v>
      </c>
      <c r="D597" s="105" t="s">
        <v>331</v>
      </c>
      <c r="E597" s="105" t="s">
        <v>331</v>
      </c>
      <c r="F597" s="105" t="s">
        <v>331</v>
      </c>
      <c r="G597" s="105" t="s">
        <v>331</v>
      </c>
      <c r="H597" s="105" t="s">
        <v>331</v>
      </c>
      <c r="I597" s="105" t="s">
        <v>331</v>
      </c>
      <c r="J597" s="105" t="s">
        <v>331</v>
      </c>
      <c r="K597" s="105" t="s">
        <v>331</v>
      </c>
      <c r="L597" s="105" t="s">
        <v>331</v>
      </c>
      <c r="M597" s="105" t="s">
        <v>331</v>
      </c>
      <c r="N597" s="105" t="s">
        <v>331</v>
      </c>
      <c r="O597" s="105" t="s">
        <v>331</v>
      </c>
      <c r="P597" s="105" t="s">
        <v>331</v>
      </c>
      <c r="Q597" s="105" t="s">
        <v>331</v>
      </c>
      <c r="R597" s="105" t="s">
        <v>331</v>
      </c>
      <c r="S597" s="105" t="s">
        <v>331</v>
      </c>
      <c r="T597" s="105" t="s">
        <v>331</v>
      </c>
      <c r="U597" s="105" t="s">
        <v>331</v>
      </c>
      <c r="V597" s="105" t="s">
        <v>331</v>
      </c>
      <c r="W597" s="105" t="s">
        <v>331</v>
      </c>
      <c r="X597" s="105" t="s">
        <v>331</v>
      </c>
      <c r="Y597" s="119"/>
      <c r="Z597" s="119"/>
    </row>
    <row r="598" spans="2:26" ht="15.75">
      <c r="B598" s="140" t="s">
        <v>368</v>
      </c>
      <c r="C598" s="127">
        <v>86</v>
      </c>
      <c r="D598" s="134">
        <v>6</v>
      </c>
      <c r="E598" s="134">
        <v>0</v>
      </c>
      <c r="F598" s="134">
        <v>0</v>
      </c>
      <c r="G598" s="134">
        <v>0</v>
      </c>
      <c r="H598" s="134">
        <v>0</v>
      </c>
      <c r="I598" s="135">
        <v>0</v>
      </c>
      <c r="J598" s="131">
        <v>0.098</v>
      </c>
      <c r="K598" s="131">
        <v>73.746</v>
      </c>
      <c r="L598" s="131">
        <v>0.071</v>
      </c>
      <c r="M598" s="131">
        <v>0.001</v>
      </c>
      <c r="N598" s="131">
        <v>0.034</v>
      </c>
      <c r="O598" s="131">
        <v>0.006</v>
      </c>
      <c r="P598" s="131">
        <v>0.039</v>
      </c>
      <c r="Q598" s="131">
        <v>0.007</v>
      </c>
      <c r="R598" s="131">
        <v>0.126</v>
      </c>
      <c r="S598" s="131">
        <v>0.026</v>
      </c>
      <c r="T598" s="131">
        <v>0</v>
      </c>
      <c r="U598" s="131">
        <v>0</v>
      </c>
      <c r="V598" s="131">
        <v>0.016</v>
      </c>
      <c r="W598" s="131">
        <v>22.308</v>
      </c>
      <c r="X598" s="131">
        <v>96.475</v>
      </c>
      <c r="Y598" s="119"/>
      <c r="Z598" s="119"/>
    </row>
    <row r="599" spans="2:26" ht="15.75">
      <c r="B599" s="140" t="s">
        <v>368</v>
      </c>
      <c r="C599" s="127">
        <v>86</v>
      </c>
      <c r="D599" s="134">
        <v>6</v>
      </c>
      <c r="E599" s="134">
        <v>0</v>
      </c>
      <c r="F599" s="134">
        <v>0</v>
      </c>
      <c r="G599" s="134">
        <v>0</v>
      </c>
      <c r="H599" s="134">
        <v>0</v>
      </c>
      <c r="I599" s="135">
        <v>0</v>
      </c>
      <c r="J599" s="131">
        <v>0.087</v>
      </c>
      <c r="K599" s="131">
        <v>73.37</v>
      </c>
      <c r="L599" s="131">
        <v>0.072</v>
      </c>
      <c r="M599" s="131">
        <v>0.006</v>
      </c>
      <c r="N599" s="131">
        <v>0.032</v>
      </c>
      <c r="O599" s="131">
        <v>0.018</v>
      </c>
      <c r="P599" s="131">
        <v>0.036</v>
      </c>
      <c r="Q599" s="131">
        <v>0</v>
      </c>
      <c r="R599" s="131">
        <v>0.129</v>
      </c>
      <c r="S599" s="131">
        <v>0.028</v>
      </c>
      <c r="T599" s="131">
        <v>0.005</v>
      </c>
      <c r="U599" s="131">
        <v>0</v>
      </c>
      <c r="V599" s="131">
        <v>0</v>
      </c>
      <c r="W599" s="131">
        <v>26.821</v>
      </c>
      <c r="X599" s="131">
        <v>100.605</v>
      </c>
      <c r="Y599" s="119"/>
      <c r="Z599" s="119"/>
    </row>
    <row r="600" spans="2:26" ht="15.75">
      <c r="B600" s="140" t="s">
        <v>368</v>
      </c>
      <c r="C600" s="127">
        <v>86</v>
      </c>
      <c r="D600" s="134">
        <v>6</v>
      </c>
      <c r="E600" s="134">
        <v>0</v>
      </c>
      <c r="F600" s="134">
        <v>0</v>
      </c>
      <c r="G600" s="134">
        <v>0</v>
      </c>
      <c r="H600" s="134">
        <v>0</v>
      </c>
      <c r="I600" s="135">
        <v>0</v>
      </c>
      <c r="J600" s="131">
        <v>0.064</v>
      </c>
      <c r="K600" s="131">
        <v>73.259</v>
      </c>
      <c r="L600" s="131">
        <v>0.072</v>
      </c>
      <c r="M600" s="131">
        <v>0</v>
      </c>
      <c r="N600" s="131">
        <v>0.04</v>
      </c>
      <c r="O600" s="131">
        <v>0.016</v>
      </c>
      <c r="P600" s="131">
        <v>0.037</v>
      </c>
      <c r="Q600" s="131">
        <v>0</v>
      </c>
      <c r="R600" s="131">
        <v>0.122</v>
      </c>
      <c r="S600" s="131">
        <v>0.026</v>
      </c>
      <c r="T600" s="131">
        <v>0</v>
      </c>
      <c r="U600" s="131">
        <v>0</v>
      </c>
      <c r="V600" s="131">
        <v>0</v>
      </c>
      <c r="W600" s="131">
        <v>22.211</v>
      </c>
      <c r="X600" s="131">
        <v>95.847</v>
      </c>
      <c r="Y600" s="119"/>
      <c r="Z600" s="119"/>
    </row>
    <row r="601" spans="2:26" ht="15.75">
      <c r="B601" s="140" t="s">
        <v>368</v>
      </c>
      <c r="C601" s="127">
        <v>86</v>
      </c>
      <c r="D601" s="134">
        <v>6</v>
      </c>
      <c r="E601" s="134">
        <v>0</v>
      </c>
      <c r="F601" s="134">
        <v>0</v>
      </c>
      <c r="G601" s="134">
        <v>0</v>
      </c>
      <c r="H601" s="134">
        <v>0</v>
      </c>
      <c r="I601" s="135">
        <v>0</v>
      </c>
      <c r="J601" s="131">
        <v>0.061</v>
      </c>
      <c r="K601" s="131">
        <v>73.231</v>
      </c>
      <c r="L601" s="131">
        <v>0.074</v>
      </c>
      <c r="M601" s="131">
        <v>0</v>
      </c>
      <c r="N601" s="131">
        <v>0.042</v>
      </c>
      <c r="O601" s="131">
        <v>0.021</v>
      </c>
      <c r="P601" s="131">
        <v>0.031</v>
      </c>
      <c r="Q601" s="131">
        <v>0.017</v>
      </c>
      <c r="R601" s="131">
        <v>0.132</v>
      </c>
      <c r="S601" s="131">
        <v>0.021</v>
      </c>
      <c r="T601" s="131">
        <v>0</v>
      </c>
      <c r="U601" s="131">
        <v>0.006</v>
      </c>
      <c r="V601" s="131">
        <v>0</v>
      </c>
      <c r="W601" s="131">
        <v>22.352</v>
      </c>
      <c r="X601" s="131">
        <v>95.987</v>
      </c>
      <c r="Y601" s="119"/>
      <c r="Z601" s="119"/>
    </row>
    <row r="602" spans="2:26" ht="15.75">
      <c r="B602" s="140" t="s">
        <v>368</v>
      </c>
      <c r="C602" s="127">
        <v>86</v>
      </c>
      <c r="D602" s="134">
        <v>6</v>
      </c>
      <c r="E602" s="134">
        <v>0</v>
      </c>
      <c r="F602" s="134">
        <v>0</v>
      </c>
      <c r="G602" s="134">
        <v>0</v>
      </c>
      <c r="H602" s="134">
        <v>0</v>
      </c>
      <c r="I602" s="135">
        <v>0</v>
      </c>
      <c r="J602" s="131">
        <v>0.079</v>
      </c>
      <c r="K602" s="131">
        <v>73.114</v>
      </c>
      <c r="L602" s="131">
        <v>0.069</v>
      </c>
      <c r="M602" s="131">
        <v>0.004</v>
      </c>
      <c r="N602" s="131">
        <v>0.037</v>
      </c>
      <c r="O602" s="131">
        <v>0.013</v>
      </c>
      <c r="P602" s="131">
        <v>0.037</v>
      </c>
      <c r="Q602" s="131">
        <v>0.006</v>
      </c>
      <c r="R602" s="131">
        <v>0.13</v>
      </c>
      <c r="S602" s="131">
        <v>0.022</v>
      </c>
      <c r="T602" s="131">
        <v>0</v>
      </c>
      <c r="U602" s="131">
        <v>0</v>
      </c>
      <c r="V602" s="131">
        <v>0</v>
      </c>
      <c r="W602" s="131">
        <v>22.629</v>
      </c>
      <c r="X602" s="131">
        <v>96.141</v>
      </c>
      <c r="Y602" s="119"/>
      <c r="Z602" s="119"/>
    </row>
    <row r="603" spans="2:26" ht="15.75">
      <c r="B603" s="105" t="s">
        <v>331</v>
      </c>
      <c r="C603" s="22"/>
      <c r="D603" s="22"/>
      <c r="E603" s="21"/>
      <c r="F603" s="21"/>
      <c r="G603" s="21"/>
      <c r="H603" s="21"/>
      <c r="I603" s="47" t="s">
        <v>2</v>
      </c>
      <c r="J603" s="51">
        <f>AVERAGE(J598:J602)</f>
        <v>0.07780000000000001</v>
      </c>
      <c r="K603" s="51">
        <f aca="true" t="shared" si="278" ref="K603:X603">AVERAGE(K598:K602)</f>
        <v>73.34400000000001</v>
      </c>
      <c r="L603" s="51">
        <f t="shared" si="278"/>
        <v>0.0716</v>
      </c>
      <c r="M603" s="51">
        <f t="shared" si="278"/>
        <v>0.0021999999999999997</v>
      </c>
      <c r="N603" s="51">
        <f t="shared" si="278"/>
        <v>0.037000000000000005</v>
      </c>
      <c r="O603" s="51">
        <f t="shared" si="278"/>
        <v>0.014799999999999999</v>
      </c>
      <c r="P603" s="51">
        <f t="shared" si="278"/>
        <v>0.036</v>
      </c>
      <c r="Q603" s="51">
        <f t="shared" si="278"/>
        <v>0.006</v>
      </c>
      <c r="R603" s="51">
        <f t="shared" si="278"/>
        <v>0.1278</v>
      </c>
      <c r="S603" s="51">
        <f t="shared" si="278"/>
        <v>0.0246</v>
      </c>
      <c r="T603" s="51">
        <f t="shared" si="278"/>
        <v>0.001</v>
      </c>
      <c r="U603" s="51">
        <f t="shared" si="278"/>
        <v>0.0012000000000000001</v>
      </c>
      <c r="V603" s="51">
        <f t="shared" si="278"/>
        <v>0.0032</v>
      </c>
      <c r="W603" s="51">
        <f t="shared" si="278"/>
        <v>23.264200000000002</v>
      </c>
      <c r="X603" s="51">
        <f t="shared" si="278"/>
        <v>97.011</v>
      </c>
      <c r="Y603" s="119"/>
      <c r="Z603" s="119"/>
    </row>
    <row r="604" spans="2:26" ht="15.75">
      <c r="B604" s="22"/>
      <c r="C604" s="22"/>
      <c r="D604" s="22"/>
      <c r="E604" s="21"/>
      <c r="F604" s="21"/>
      <c r="G604" s="21"/>
      <c r="H604" s="21"/>
      <c r="I604" s="47" t="s">
        <v>3</v>
      </c>
      <c r="J604" s="51">
        <f>STDEV(J598:J602)</f>
        <v>0.01554670383071599</v>
      </c>
      <c r="K604" s="51">
        <f aca="true" t="shared" si="279" ref="K604:X604">STDEV(K598:K602)</f>
        <v>0.24247370991511405</v>
      </c>
      <c r="L604" s="51">
        <f t="shared" si="279"/>
        <v>0.0018165902124584916</v>
      </c>
      <c r="M604" s="51">
        <f t="shared" si="279"/>
        <v>0.002683281572999748</v>
      </c>
      <c r="N604" s="51">
        <f t="shared" si="279"/>
        <v>0.004123105625617661</v>
      </c>
      <c r="O604" s="51">
        <f t="shared" si="279"/>
        <v>0.0057183913821983266</v>
      </c>
      <c r="P604" s="51">
        <f t="shared" si="279"/>
        <v>0.0029999999999999996</v>
      </c>
      <c r="Q604" s="51">
        <f t="shared" si="279"/>
        <v>0.0069641941385920605</v>
      </c>
      <c r="R604" s="51">
        <f t="shared" si="279"/>
        <v>0.0038987177379235893</v>
      </c>
      <c r="S604" s="51">
        <f t="shared" si="279"/>
        <v>0.002966479394838265</v>
      </c>
      <c r="T604" s="51">
        <f t="shared" si="279"/>
        <v>0.00223606797749979</v>
      </c>
      <c r="U604" s="51">
        <f t="shared" si="279"/>
        <v>0.002683281572999748</v>
      </c>
      <c r="V604" s="51">
        <f t="shared" si="279"/>
        <v>0.007155417527999327</v>
      </c>
      <c r="W604" s="51">
        <f t="shared" si="279"/>
        <v>1.9943647359497716</v>
      </c>
      <c r="X604" s="51">
        <f t="shared" si="279"/>
        <v>2.022653208041362</v>
      </c>
      <c r="Y604" s="119"/>
      <c r="Z604" s="119"/>
    </row>
    <row r="605" spans="2:26" ht="15.75">
      <c r="B605" s="22"/>
      <c r="C605" s="22"/>
      <c r="D605" s="22"/>
      <c r="E605" s="21"/>
      <c r="F605" s="21"/>
      <c r="G605" s="21"/>
      <c r="H605" s="21"/>
      <c r="I605" s="47" t="s">
        <v>4</v>
      </c>
      <c r="J605" s="51">
        <f>J604*2</f>
        <v>0.03109340766143198</v>
      </c>
      <c r="K605" s="51">
        <f aca="true" t="shared" si="280" ref="K605:X605">K604*2</f>
        <v>0.4849474198302281</v>
      </c>
      <c r="L605" s="51">
        <f t="shared" si="280"/>
        <v>0.0036331804249169833</v>
      </c>
      <c r="M605" s="51">
        <f t="shared" si="280"/>
        <v>0.005366563145999496</v>
      </c>
      <c r="N605" s="51">
        <f t="shared" si="280"/>
        <v>0.008246211251235322</v>
      </c>
      <c r="O605" s="51">
        <f t="shared" si="280"/>
        <v>0.011436782764396653</v>
      </c>
      <c r="P605" s="51">
        <f t="shared" si="280"/>
        <v>0.005999999999999999</v>
      </c>
      <c r="Q605" s="51">
        <f t="shared" si="280"/>
        <v>0.013928388277184121</v>
      </c>
      <c r="R605" s="51">
        <f t="shared" si="280"/>
        <v>0.007797435475847179</v>
      </c>
      <c r="S605" s="51">
        <f t="shared" si="280"/>
        <v>0.00593295878967653</v>
      </c>
      <c r="T605" s="51">
        <f t="shared" si="280"/>
        <v>0.00447213595499958</v>
      </c>
      <c r="U605" s="51">
        <f t="shared" si="280"/>
        <v>0.005366563145999496</v>
      </c>
      <c r="V605" s="51">
        <f t="shared" si="280"/>
        <v>0.014310835055998655</v>
      </c>
      <c r="W605" s="51">
        <f t="shared" si="280"/>
        <v>3.988729471899543</v>
      </c>
      <c r="X605" s="51">
        <f t="shared" si="280"/>
        <v>4.045306416082724</v>
      </c>
      <c r="Y605" s="119"/>
      <c r="Z605" s="119"/>
    </row>
    <row r="606" spans="2:26" ht="15.75">
      <c r="B606" s="105" t="s">
        <v>331</v>
      </c>
      <c r="C606" s="105" t="s">
        <v>331</v>
      </c>
      <c r="D606" s="105" t="s">
        <v>331</v>
      </c>
      <c r="E606" s="105" t="s">
        <v>331</v>
      </c>
      <c r="F606" s="105" t="s">
        <v>331</v>
      </c>
      <c r="G606" s="105" t="s">
        <v>331</v>
      </c>
      <c r="H606" s="105" t="s">
        <v>331</v>
      </c>
      <c r="I606" s="105" t="s">
        <v>331</v>
      </c>
      <c r="J606" s="105" t="s">
        <v>331</v>
      </c>
      <c r="K606" s="105" t="s">
        <v>331</v>
      </c>
      <c r="L606" s="105" t="s">
        <v>331</v>
      </c>
      <c r="M606" s="105" t="s">
        <v>331</v>
      </c>
      <c r="N606" s="105" t="s">
        <v>331</v>
      </c>
      <c r="O606" s="105" t="s">
        <v>331</v>
      </c>
      <c r="P606" s="105" t="s">
        <v>331</v>
      </c>
      <c r="Q606" s="105" t="s">
        <v>331</v>
      </c>
      <c r="R606" s="105" t="s">
        <v>331</v>
      </c>
      <c r="S606" s="105" t="s">
        <v>331</v>
      </c>
      <c r="T606" s="105" t="s">
        <v>331</v>
      </c>
      <c r="U606" s="105" t="s">
        <v>331</v>
      </c>
      <c r="V606" s="105" t="s">
        <v>331</v>
      </c>
      <c r="W606" s="105" t="s">
        <v>331</v>
      </c>
      <c r="X606" s="105" t="s">
        <v>331</v>
      </c>
      <c r="Y606" s="119"/>
      <c r="Z606" s="119"/>
    </row>
    <row r="607" spans="2:26" ht="15.75">
      <c r="B607" s="140" t="s">
        <v>369</v>
      </c>
      <c r="C607" s="127">
        <v>100</v>
      </c>
      <c r="D607" s="136">
        <v>6</v>
      </c>
      <c r="E607" s="136">
        <v>0</v>
      </c>
      <c r="F607" s="136">
        <v>0</v>
      </c>
      <c r="G607" s="136">
        <v>77</v>
      </c>
      <c r="H607" s="136">
        <v>0</v>
      </c>
      <c r="I607" s="137">
        <v>0</v>
      </c>
      <c r="J607" s="131">
        <v>0.077</v>
      </c>
      <c r="K607" s="131">
        <v>73.797</v>
      </c>
      <c r="L607" s="131">
        <v>0.014</v>
      </c>
      <c r="M607" s="131">
        <v>0</v>
      </c>
      <c r="N607" s="131">
        <v>0.044</v>
      </c>
      <c r="O607" s="131">
        <v>0.095</v>
      </c>
      <c r="P607" s="131">
        <v>0.075</v>
      </c>
      <c r="Q607" s="131">
        <v>0</v>
      </c>
      <c r="R607" s="131">
        <v>0.356</v>
      </c>
      <c r="S607" s="131">
        <v>0</v>
      </c>
      <c r="T607" s="131">
        <v>0.014</v>
      </c>
      <c r="U607" s="131">
        <v>0</v>
      </c>
      <c r="V607" s="131">
        <v>0.016</v>
      </c>
      <c r="W607" s="131">
        <v>22.818</v>
      </c>
      <c r="X607" s="131">
        <v>97.308</v>
      </c>
      <c r="Y607" s="119"/>
      <c r="Z607" s="119"/>
    </row>
    <row r="608" spans="2:26" ht="15.75">
      <c r="B608" s="140" t="s">
        <v>369</v>
      </c>
      <c r="C608" s="127">
        <v>100</v>
      </c>
      <c r="D608" s="136">
        <v>6</v>
      </c>
      <c r="E608" s="136">
        <v>0</v>
      </c>
      <c r="F608" s="136">
        <v>0</v>
      </c>
      <c r="G608" s="136">
        <v>77</v>
      </c>
      <c r="H608" s="136">
        <v>0</v>
      </c>
      <c r="I608" s="137">
        <v>0</v>
      </c>
      <c r="J608" s="131">
        <v>0.049</v>
      </c>
      <c r="K608" s="131">
        <v>73</v>
      </c>
      <c r="L608" s="131">
        <v>0</v>
      </c>
      <c r="M608" s="131">
        <v>0</v>
      </c>
      <c r="N608" s="131">
        <v>0.034</v>
      </c>
      <c r="O608" s="131">
        <v>0.092</v>
      </c>
      <c r="P608" s="131">
        <v>0.068</v>
      </c>
      <c r="Q608" s="131">
        <v>0</v>
      </c>
      <c r="R608" s="131">
        <v>0.348</v>
      </c>
      <c r="S608" s="131">
        <v>0.005</v>
      </c>
      <c r="T608" s="131">
        <v>0</v>
      </c>
      <c r="U608" s="131">
        <v>0</v>
      </c>
      <c r="V608" s="131">
        <v>0.009</v>
      </c>
      <c r="W608" s="131">
        <v>22.648</v>
      </c>
      <c r="X608" s="131">
        <v>96.252</v>
      </c>
      <c r="Y608" s="119"/>
      <c r="Z608" s="119"/>
    </row>
    <row r="609" spans="2:26" ht="15.75">
      <c r="B609" s="140" t="s">
        <v>369</v>
      </c>
      <c r="C609" s="127">
        <v>100</v>
      </c>
      <c r="D609" s="136">
        <v>6</v>
      </c>
      <c r="E609" s="136">
        <v>0</v>
      </c>
      <c r="F609" s="136">
        <v>0</v>
      </c>
      <c r="G609" s="136">
        <v>77</v>
      </c>
      <c r="H609" s="136">
        <v>0</v>
      </c>
      <c r="I609" s="137">
        <v>0</v>
      </c>
      <c r="J609" s="131">
        <v>0.051</v>
      </c>
      <c r="K609" s="131">
        <v>73.082</v>
      </c>
      <c r="L609" s="131">
        <v>0.011</v>
      </c>
      <c r="M609" s="131">
        <v>0</v>
      </c>
      <c r="N609" s="131">
        <v>0.043</v>
      </c>
      <c r="O609" s="131">
        <v>0.091</v>
      </c>
      <c r="P609" s="131">
        <v>0.069</v>
      </c>
      <c r="Q609" s="131">
        <v>0.012</v>
      </c>
      <c r="R609" s="131">
        <v>0.354</v>
      </c>
      <c r="S609" s="131">
        <v>0</v>
      </c>
      <c r="T609" s="131">
        <v>0</v>
      </c>
      <c r="U609" s="131">
        <v>0.05</v>
      </c>
      <c r="V609" s="131">
        <v>0.016</v>
      </c>
      <c r="W609" s="131">
        <v>22.609</v>
      </c>
      <c r="X609" s="131">
        <v>96.388</v>
      </c>
      <c r="Y609" s="119"/>
      <c r="Z609" s="119"/>
    </row>
    <row r="610" spans="2:26" ht="15.75">
      <c r="B610" s="140" t="s">
        <v>369</v>
      </c>
      <c r="C610" s="127">
        <v>100</v>
      </c>
      <c r="D610" s="136">
        <v>6</v>
      </c>
      <c r="E610" s="136">
        <v>0</v>
      </c>
      <c r="F610" s="136">
        <v>0</v>
      </c>
      <c r="G610" s="136">
        <v>77</v>
      </c>
      <c r="H610" s="136">
        <v>0</v>
      </c>
      <c r="I610" s="137">
        <v>0</v>
      </c>
      <c r="J610" s="131">
        <v>0.117</v>
      </c>
      <c r="K610" s="131">
        <v>73.531</v>
      </c>
      <c r="L610" s="131">
        <v>0</v>
      </c>
      <c r="M610" s="131">
        <v>0.008</v>
      </c>
      <c r="N610" s="131">
        <v>0.031</v>
      </c>
      <c r="O610" s="131">
        <v>0.114</v>
      </c>
      <c r="P610" s="131">
        <v>0.073</v>
      </c>
      <c r="Q610" s="131">
        <v>0.015</v>
      </c>
      <c r="R610" s="131">
        <v>0.343</v>
      </c>
      <c r="S610" s="131">
        <v>0.011</v>
      </c>
      <c r="T610" s="131">
        <v>0</v>
      </c>
      <c r="U610" s="131">
        <v>0</v>
      </c>
      <c r="V610" s="131">
        <v>0.007</v>
      </c>
      <c r="W610" s="131">
        <v>22.48</v>
      </c>
      <c r="X610" s="131">
        <v>96.73</v>
      </c>
      <c r="Y610" s="119"/>
      <c r="Z610" s="119"/>
    </row>
    <row r="611" spans="2:26" ht="15.75">
      <c r="B611" s="140" t="s">
        <v>369</v>
      </c>
      <c r="C611" s="127">
        <v>100</v>
      </c>
      <c r="D611" s="136">
        <v>6</v>
      </c>
      <c r="E611" s="136">
        <v>0</v>
      </c>
      <c r="F611" s="136">
        <v>0</v>
      </c>
      <c r="G611" s="136">
        <v>77</v>
      </c>
      <c r="H611" s="136">
        <v>0</v>
      </c>
      <c r="I611" s="137">
        <v>0</v>
      </c>
      <c r="J611" s="131">
        <v>0.133</v>
      </c>
      <c r="K611" s="131">
        <v>72.422</v>
      </c>
      <c r="L611" s="131">
        <v>0.02</v>
      </c>
      <c r="M611" s="131">
        <v>0.023</v>
      </c>
      <c r="N611" s="131">
        <v>0.032</v>
      </c>
      <c r="O611" s="131">
        <v>0.837</v>
      </c>
      <c r="P611" s="131">
        <v>0.072</v>
      </c>
      <c r="Q611" s="131">
        <v>0.018</v>
      </c>
      <c r="R611" s="131">
        <v>0.348</v>
      </c>
      <c r="S611" s="131">
        <v>0.009</v>
      </c>
      <c r="T611" s="131">
        <v>0</v>
      </c>
      <c r="U611" s="131">
        <v>0</v>
      </c>
      <c r="V611" s="131">
        <v>0.02</v>
      </c>
      <c r="W611" s="131">
        <v>22.554</v>
      </c>
      <c r="X611" s="131">
        <v>96.488</v>
      </c>
      <c r="Y611" s="119"/>
      <c r="Z611" s="119"/>
    </row>
    <row r="612" spans="2:26" ht="15.75">
      <c r="B612" s="105" t="s">
        <v>331</v>
      </c>
      <c r="C612" s="22"/>
      <c r="D612" s="22"/>
      <c r="E612" s="21"/>
      <c r="F612" s="21"/>
      <c r="G612" s="21"/>
      <c r="H612" s="21"/>
      <c r="I612" s="47" t="s">
        <v>2</v>
      </c>
      <c r="J612" s="51">
        <f>AVERAGE(J607:J611)</f>
        <v>0.0854</v>
      </c>
      <c r="K612" s="51">
        <f aca="true" t="shared" si="281" ref="K612:X612">AVERAGE(K607:K611)</f>
        <v>73.1664</v>
      </c>
      <c r="L612" s="51">
        <f t="shared" si="281"/>
        <v>0.009</v>
      </c>
      <c r="M612" s="51">
        <f t="shared" si="281"/>
        <v>0.0062</v>
      </c>
      <c r="N612" s="51">
        <f t="shared" si="281"/>
        <v>0.0368</v>
      </c>
      <c r="O612" s="51">
        <f t="shared" si="281"/>
        <v>0.24580000000000002</v>
      </c>
      <c r="P612" s="51">
        <f t="shared" si="281"/>
        <v>0.0714</v>
      </c>
      <c r="Q612" s="51">
        <f t="shared" si="281"/>
        <v>0.009</v>
      </c>
      <c r="R612" s="51">
        <f t="shared" si="281"/>
        <v>0.34979999999999994</v>
      </c>
      <c r="S612" s="51">
        <f t="shared" si="281"/>
        <v>0.005</v>
      </c>
      <c r="T612" s="51">
        <f t="shared" si="281"/>
        <v>0.0028</v>
      </c>
      <c r="U612" s="51">
        <f t="shared" si="281"/>
        <v>0.01</v>
      </c>
      <c r="V612" s="51">
        <f t="shared" si="281"/>
        <v>0.013600000000000001</v>
      </c>
      <c r="W612" s="51">
        <f t="shared" si="281"/>
        <v>22.6218</v>
      </c>
      <c r="X612" s="51">
        <f t="shared" si="281"/>
        <v>96.6332</v>
      </c>
      <c r="Y612" s="119"/>
      <c r="Z612" s="119"/>
    </row>
    <row r="613" spans="2:26" ht="15.75">
      <c r="B613" s="22"/>
      <c r="C613" s="22"/>
      <c r="D613" s="22"/>
      <c r="E613" s="21"/>
      <c r="F613" s="21"/>
      <c r="G613" s="21"/>
      <c r="H613" s="21"/>
      <c r="I613" s="47" t="s">
        <v>3</v>
      </c>
      <c r="J613" s="51">
        <f>STDEV(J607:J611)</f>
        <v>0.03822041339389203</v>
      </c>
      <c r="K613" s="51">
        <f aca="true" t="shared" si="282" ref="K613:X613">STDEV(K607:K611)</f>
        <v>0.5290399795856656</v>
      </c>
      <c r="L613" s="51">
        <f t="shared" si="282"/>
        <v>0.008831760866327847</v>
      </c>
      <c r="M613" s="51">
        <f t="shared" si="282"/>
        <v>0.010009995004993758</v>
      </c>
      <c r="N613" s="51">
        <f t="shared" si="282"/>
        <v>0.006220932405998318</v>
      </c>
      <c r="O613" s="51">
        <f t="shared" si="282"/>
        <v>0.3306231994279893</v>
      </c>
      <c r="P613" s="51">
        <f t="shared" si="282"/>
        <v>0.0028809720581775824</v>
      </c>
      <c r="Q613" s="51">
        <f t="shared" si="282"/>
        <v>0.00848528137423857</v>
      </c>
      <c r="R613" s="51">
        <f t="shared" si="282"/>
        <v>0.005215361924162105</v>
      </c>
      <c r="S613" s="51">
        <f t="shared" si="282"/>
        <v>0.005049752469181038</v>
      </c>
      <c r="T613" s="51">
        <f t="shared" si="282"/>
        <v>0.006260990336999411</v>
      </c>
      <c r="U613" s="51">
        <f t="shared" si="282"/>
        <v>0.0223606797749979</v>
      </c>
      <c r="V613" s="51">
        <f t="shared" si="282"/>
        <v>0.005412947441089739</v>
      </c>
      <c r="W613" s="51">
        <f t="shared" si="282"/>
        <v>0.1265393219517164</v>
      </c>
      <c r="X613" s="51">
        <f t="shared" si="282"/>
        <v>0.4157056651045338</v>
      </c>
      <c r="Y613" s="119"/>
      <c r="Z613" s="119"/>
    </row>
    <row r="614" spans="2:26" ht="15.75">
      <c r="B614" s="22"/>
      <c r="C614" s="22"/>
      <c r="D614" s="22"/>
      <c r="E614" s="21"/>
      <c r="F614" s="21"/>
      <c r="G614" s="21"/>
      <c r="H614" s="21"/>
      <c r="I614" s="47" t="s">
        <v>4</v>
      </c>
      <c r="J614" s="51">
        <f>J613*2</f>
        <v>0.07644082678778406</v>
      </c>
      <c r="K614" s="51">
        <f aca="true" t="shared" si="283" ref="K614:X614">K613*2</f>
        <v>1.0580799591713312</v>
      </c>
      <c r="L614" s="51">
        <f t="shared" si="283"/>
        <v>0.017663521732655695</v>
      </c>
      <c r="M614" s="51">
        <f t="shared" si="283"/>
        <v>0.020019990009987516</v>
      </c>
      <c r="N614" s="51">
        <f t="shared" si="283"/>
        <v>0.012441864811996635</v>
      </c>
      <c r="O614" s="51">
        <f t="shared" si="283"/>
        <v>0.6612463988559786</v>
      </c>
      <c r="P614" s="51">
        <f t="shared" si="283"/>
        <v>0.005761944116355165</v>
      </c>
      <c r="Q614" s="51">
        <f t="shared" si="283"/>
        <v>0.01697056274847714</v>
      </c>
      <c r="R614" s="51">
        <f t="shared" si="283"/>
        <v>0.01043072384832421</v>
      </c>
      <c r="S614" s="51">
        <f t="shared" si="283"/>
        <v>0.010099504938362076</v>
      </c>
      <c r="T614" s="51">
        <f t="shared" si="283"/>
        <v>0.012521980673998822</v>
      </c>
      <c r="U614" s="51">
        <f t="shared" si="283"/>
        <v>0.0447213595499958</v>
      </c>
      <c r="V614" s="51">
        <f t="shared" si="283"/>
        <v>0.010825894882179478</v>
      </c>
      <c r="W614" s="51">
        <f t="shared" si="283"/>
        <v>0.2530786439034328</v>
      </c>
      <c r="X614" s="51">
        <f t="shared" si="283"/>
        <v>0.8314113302090675</v>
      </c>
      <c r="Y614" s="119"/>
      <c r="Z614" s="119"/>
    </row>
    <row r="615" spans="2:26" ht="15.75">
      <c r="B615" s="105" t="s">
        <v>331</v>
      </c>
      <c r="C615" s="105" t="s">
        <v>331</v>
      </c>
      <c r="D615" s="105" t="s">
        <v>331</v>
      </c>
      <c r="E615" s="105" t="s">
        <v>331</v>
      </c>
      <c r="F615" s="105" t="s">
        <v>331</v>
      </c>
      <c r="G615" s="105" t="s">
        <v>331</v>
      </c>
      <c r="H615" s="105" t="s">
        <v>331</v>
      </c>
      <c r="I615" s="105" t="s">
        <v>331</v>
      </c>
      <c r="J615" s="105" t="s">
        <v>331</v>
      </c>
      <c r="K615" s="105" t="s">
        <v>331</v>
      </c>
      <c r="L615" s="105" t="s">
        <v>331</v>
      </c>
      <c r="M615" s="105" t="s">
        <v>331</v>
      </c>
      <c r="N615" s="105" t="s">
        <v>331</v>
      </c>
      <c r="O615" s="105" t="s">
        <v>331</v>
      </c>
      <c r="P615" s="105" t="s">
        <v>331</v>
      </c>
      <c r="Q615" s="105" t="s">
        <v>331</v>
      </c>
      <c r="R615" s="105" t="s">
        <v>331</v>
      </c>
      <c r="S615" s="105" t="s">
        <v>331</v>
      </c>
      <c r="T615" s="105" t="s">
        <v>331</v>
      </c>
      <c r="U615" s="105" t="s">
        <v>331</v>
      </c>
      <c r="V615" s="105" t="s">
        <v>331</v>
      </c>
      <c r="W615" s="105" t="s">
        <v>331</v>
      </c>
      <c r="X615" s="105" t="s">
        <v>331</v>
      </c>
      <c r="Y615" s="119"/>
      <c r="Z615" s="119"/>
    </row>
    <row r="616" spans="2:26" ht="15.75">
      <c r="B616" s="140" t="s">
        <v>370</v>
      </c>
      <c r="C616" s="127">
        <v>9</v>
      </c>
      <c r="D616" s="127">
        <v>6</v>
      </c>
      <c r="E616" s="127">
        <v>1</v>
      </c>
      <c r="F616" s="127">
        <v>0</v>
      </c>
      <c r="G616" s="127">
        <v>77</v>
      </c>
      <c r="H616" s="127">
        <v>0</v>
      </c>
      <c r="I616" s="127">
        <v>0</v>
      </c>
      <c r="J616" s="131">
        <v>0.068</v>
      </c>
      <c r="K616" s="131">
        <v>72.732</v>
      </c>
      <c r="L616" s="131">
        <v>0.212</v>
      </c>
      <c r="M616" s="131">
        <v>0.003</v>
      </c>
      <c r="N616" s="131">
        <v>0.036</v>
      </c>
      <c r="O616" s="131">
        <v>0.023</v>
      </c>
      <c r="P616" s="131">
        <v>0</v>
      </c>
      <c r="Q616" s="131">
        <v>0.059</v>
      </c>
      <c r="R616" s="131">
        <v>0.15</v>
      </c>
      <c r="S616" s="131">
        <v>0.004</v>
      </c>
      <c r="T616" s="131">
        <v>0</v>
      </c>
      <c r="U616" s="131">
        <v>0.009</v>
      </c>
      <c r="V616" s="131">
        <v>0</v>
      </c>
      <c r="W616" s="131">
        <v>22.693</v>
      </c>
      <c r="X616" s="131">
        <v>95.989</v>
      </c>
      <c r="Y616" s="119"/>
      <c r="Z616" s="119"/>
    </row>
    <row r="617" spans="2:26" ht="15.75">
      <c r="B617" s="140" t="s">
        <v>370</v>
      </c>
      <c r="C617" s="127">
        <v>9</v>
      </c>
      <c r="D617" s="127">
        <v>6</v>
      </c>
      <c r="E617" s="127">
        <v>1</v>
      </c>
      <c r="F617" s="127">
        <v>0</v>
      </c>
      <c r="G617" s="127">
        <v>77</v>
      </c>
      <c r="H617" s="127">
        <v>0</v>
      </c>
      <c r="I617" s="127">
        <v>0</v>
      </c>
      <c r="J617" s="131">
        <v>0.045</v>
      </c>
      <c r="K617" s="131">
        <v>73.161</v>
      </c>
      <c r="L617" s="131">
        <v>0.206</v>
      </c>
      <c r="M617" s="131">
        <v>0.007</v>
      </c>
      <c r="N617" s="131">
        <v>0.043</v>
      </c>
      <c r="O617" s="131">
        <v>0.003</v>
      </c>
      <c r="P617" s="131">
        <v>0</v>
      </c>
      <c r="Q617" s="131">
        <v>0.045</v>
      </c>
      <c r="R617" s="131">
        <v>0.131</v>
      </c>
      <c r="S617" s="131">
        <v>0.01</v>
      </c>
      <c r="T617" s="131">
        <v>0.007</v>
      </c>
      <c r="U617" s="131">
        <v>0</v>
      </c>
      <c r="V617" s="131">
        <v>0.001</v>
      </c>
      <c r="W617" s="131">
        <v>22.314</v>
      </c>
      <c r="X617" s="131">
        <v>95.974</v>
      </c>
      <c r="Y617" s="119"/>
      <c r="Z617" s="119"/>
    </row>
    <row r="618" spans="2:26" ht="15.75">
      <c r="B618" s="140" t="s">
        <v>370</v>
      </c>
      <c r="C618" s="127">
        <v>9</v>
      </c>
      <c r="D618" s="127">
        <v>6</v>
      </c>
      <c r="E618" s="127">
        <v>1</v>
      </c>
      <c r="F618" s="127">
        <v>0</v>
      </c>
      <c r="G618" s="127">
        <v>77</v>
      </c>
      <c r="H618" s="127">
        <v>0</v>
      </c>
      <c r="I618" s="127">
        <v>0</v>
      </c>
      <c r="J618" s="131">
        <v>0.068</v>
      </c>
      <c r="K618" s="131">
        <v>73.571</v>
      </c>
      <c r="L618" s="131">
        <v>0.212</v>
      </c>
      <c r="M618" s="131">
        <v>0.004</v>
      </c>
      <c r="N618" s="131">
        <v>0.046</v>
      </c>
      <c r="O618" s="131">
        <v>0.014</v>
      </c>
      <c r="P618" s="131">
        <v>0</v>
      </c>
      <c r="Q618" s="131">
        <v>0.062</v>
      </c>
      <c r="R618" s="131">
        <v>0.142</v>
      </c>
      <c r="S618" s="131">
        <v>0.014</v>
      </c>
      <c r="T618" s="131">
        <v>0</v>
      </c>
      <c r="U618" s="131">
        <v>0.022</v>
      </c>
      <c r="V618" s="131">
        <v>0</v>
      </c>
      <c r="W618" s="131">
        <v>22.61</v>
      </c>
      <c r="X618" s="131">
        <v>96.765</v>
      </c>
      <c r="Y618" s="119"/>
      <c r="Z618" s="119"/>
    </row>
    <row r="619" spans="2:26" ht="15.75">
      <c r="B619" s="140" t="s">
        <v>370</v>
      </c>
      <c r="C619" s="127">
        <v>9</v>
      </c>
      <c r="D619" s="127">
        <v>6</v>
      </c>
      <c r="E619" s="127">
        <v>1</v>
      </c>
      <c r="F619" s="127">
        <v>0</v>
      </c>
      <c r="G619" s="127">
        <v>77</v>
      </c>
      <c r="H619" s="127">
        <v>0</v>
      </c>
      <c r="I619" s="127">
        <v>0</v>
      </c>
      <c r="J619" s="131">
        <v>0.056</v>
      </c>
      <c r="K619" s="131">
        <v>72.383</v>
      </c>
      <c r="L619" s="131">
        <v>0.218</v>
      </c>
      <c r="M619" s="131">
        <v>0</v>
      </c>
      <c r="N619" s="131">
        <v>0.043</v>
      </c>
      <c r="O619" s="131">
        <v>0.015</v>
      </c>
      <c r="P619" s="131">
        <v>0</v>
      </c>
      <c r="Q619" s="131">
        <v>0.059</v>
      </c>
      <c r="R619" s="131">
        <v>0.148</v>
      </c>
      <c r="S619" s="131">
        <v>0.543</v>
      </c>
      <c r="T619" s="131">
        <v>0.004</v>
      </c>
      <c r="U619" s="131">
        <v>0.003</v>
      </c>
      <c r="V619" s="131">
        <v>0.01</v>
      </c>
      <c r="W619" s="131">
        <v>22.663</v>
      </c>
      <c r="X619" s="131">
        <v>96.146</v>
      </c>
      <c r="Y619" s="119"/>
      <c r="Z619" s="119"/>
    </row>
    <row r="620" spans="2:26" ht="15.75">
      <c r="B620" s="140" t="s">
        <v>370</v>
      </c>
      <c r="C620" s="127">
        <v>9</v>
      </c>
      <c r="D620" s="127">
        <v>6</v>
      </c>
      <c r="E620" s="127">
        <v>1</v>
      </c>
      <c r="F620" s="127">
        <v>0</v>
      </c>
      <c r="G620" s="127">
        <v>77</v>
      </c>
      <c r="H620" s="127">
        <v>0</v>
      </c>
      <c r="I620" s="127">
        <v>0</v>
      </c>
      <c r="J620" s="131">
        <v>0.06</v>
      </c>
      <c r="K620" s="131">
        <v>72.901</v>
      </c>
      <c r="L620" s="131">
        <v>0.213</v>
      </c>
      <c r="M620" s="131">
        <v>0.002</v>
      </c>
      <c r="N620" s="131">
        <v>0.043</v>
      </c>
      <c r="O620" s="131">
        <v>0.014</v>
      </c>
      <c r="P620" s="131">
        <v>0</v>
      </c>
      <c r="Q620" s="131">
        <v>0.045</v>
      </c>
      <c r="R620" s="131">
        <v>0.14</v>
      </c>
      <c r="S620" s="131">
        <v>0.024</v>
      </c>
      <c r="T620" s="131">
        <v>0</v>
      </c>
      <c r="U620" s="131">
        <v>0</v>
      </c>
      <c r="V620" s="131">
        <v>0</v>
      </c>
      <c r="W620" s="131">
        <v>22.521</v>
      </c>
      <c r="X620" s="131">
        <v>95.963</v>
      </c>
      <c r="Y620" s="119"/>
      <c r="Z620" s="119"/>
    </row>
    <row r="621" spans="2:26" ht="15.75">
      <c r="B621" s="105" t="s">
        <v>331</v>
      </c>
      <c r="C621" s="22"/>
      <c r="D621" s="22"/>
      <c r="E621" s="21"/>
      <c r="F621" s="21"/>
      <c r="G621" s="21"/>
      <c r="H621" s="21"/>
      <c r="I621" s="47" t="s">
        <v>2</v>
      </c>
      <c r="J621" s="51">
        <f>AVERAGE(J616:J620)</f>
        <v>0.059399999999999994</v>
      </c>
      <c r="K621" s="51">
        <f aca="true" t="shared" si="284" ref="K621:X621">AVERAGE(K616:K620)</f>
        <v>72.9496</v>
      </c>
      <c r="L621" s="51">
        <f t="shared" si="284"/>
        <v>0.2122</v>
      </c>
      <c r="M621" s="51">
        <f t="shared" si="284"/>
        <v>0.0032</v>
      </c>
      <c r="N621" s="51">
        <f t="shared" si="284"/>
        <v>0.042199999999999994</v>
      </c>
      <c r="O621" s="51">
        <f t="shared" si="284"/>
        <v>0.013800000000000002</v>
      </c>
      <c r="P621" s="51">
        <f t="shared" si="284"/>
        <v>0</v>
      </c>
      <c r="Q621" s="51">
        <f t="shared" si="284"/>
        <v>0.05399999999999999</v>
      </c>
      <c r="R621" s="51">
        <f t="shared" si="284"/>
        <v>0.14220000000000002</v>
      </c>
      <c r="S621" s="51">
        <f t="shared" si="284"/>
        <v>0.11900000000000002</v>
      </c>
      <c r="T621" s="51">
        <f t="shared" si="284"/>
        <v>0.0021999999999999997</v>
      </c>
      <c r="U621" s="51">
        <f t="shared" si="284"/>
        <v>0.0068000000000000005</v>
      </c>
      <c r="V621" s="51">
        <f t="shared" si="284"/>
        <v>0.0021999999999999997</v>
      </c>
      <c r="W621" s="51">
        <f t="shared" si="284"/>
        <v>22.560200000000002</v>
      </c>
      <c r="X621" s="51">
        <f t="shared" si="284"/>
        <v>96.1674</v>
      </c>
      <c r="Y621" s="119"/>
      <c r="Z621" s="119"/>
    </row>
    <row r="622" spans="2:26" ht="15.75">
      <c r="B622" s="22"/>
      <c r="C622" s="22"/>
      <c r="D622" s="22"/>
      <c r="E622" s="21"/>
      <c r="F622" s="21"/>
      <c r="G622" s="21"/>
      <c r="H622" s="21"/>
      <c r="I622" s="47" t="s">
        <v>3</v>
      </c>
      <c r="J622" s="51">
        <f>STDEV(J616:J620)</f>
        <v>0.009581231653602808</v>
      </c>
      <c r="K622" s="51">
        <f aca="true" t="shared" si="285" ref="K622:X622">STDEV(K616:K620)</f>
        <v>0.4476536607691274</v>
      </c>
      <c r="L622" s="51">
        <f t="shared" si="285"/>
        <v>0.004266145801540312</v>
      </c>
      <c r="M622" s="51">
        <f t="shared" si="285"/>
        <v>0.0025884358211089578</v>
      </c>
      <c r="N622" s="51">
        <f t="shared" si="285"/>
        <v>0.0037013511046643495</v>
      </c>
      <c r="O622" s="51">
        <f t="shared" si="285"/>
        <v>0.007120393247567159</v>
      </c>
      <c r="P622" s="51">
        <f t="shared" si="285"/>
        <v>0</v>
      </c>
      <c r="Q622" s="51">
        <f t="shared" si="285"/>
        <v>0.008306623862918104</v>
      </c>
      <c r="R622" s="51">
        <f t="shared" si="285"/>
        <v>0.007496665925596519</v>
      </c>
      <c r="S622" s="51">
        <f t="shared" si="285"/>
        <v>0.2371349826575573</v>
      </c>
      <c r="T622" s="51">
        <f t="shared" si="285"/>
        <v>0.003193743884534263</v>
      </c>
      <c r="U622" s="51">
        <f t="shared" si="285"/>
        <v>0.009257429448826493</v>
      </c>
      <c r="V622" s="51">
        <f t="shared" si="285"/>
        <v>0.004381780460041329</v>
      </c>
      <c r="W622" s="51">
        <f t="shared" si="285"/>
        <v>0.15234401858950705</v>
      </c>
      <c r="X622" s="51">
        <f t="shared" si="285"/>
        <v>0.3422693383871831</v>
      </c>
      <c r="Y622" s="119"/>
      <c r="Z622" s="119"/>
    </row>
    <row r="623" spans="2:26" ht="15.75">
      <c r="B623" s="22"/>
      <c r="C623" s="22"/>
      <c r="D623" s="22"/>
      <c r="E623" s="21"/>
      <c r="F623" s="21"/>
      <c r="G623" s="21"/>
      <c r="H623" s="21"/>
      <c r="I623" s="47" t="s">
        <v>4</v>
      </c>
      <c r="J623" s="51">
        <f>J622*2</f>
        <v>0.019162463307205616</v>
      </c>
      <c r="K623" s="51">
        <f aca="true" t="shared" si="286" ref="K623:X623">K622*2</f>
        <v>0.8953073215382548</v>
      </c>
      <c r="L623" s="51">
        <f t="shared" si="286"/>
        <v>0.008532291603080625</v>
      </c>
      <c r="M623" s="51">
        <f t="shared" si="286"/>
        <v>0.0051768716422179156</v>
      </c>
      <c r="N623" s="51">
        <f t="shared" si="286"/>
        <v>0.007402702209328699</v>
      </c>
      <c r="O623" s="51">
        <f t="shared" si="286"/>
        <v>0.014240786495134317</v>
      </c>
      <c r="P623" s="51">
        <f t="shared" si="286"/>
        <v>0</v>
      </c>
      <c r="Q623" s="51">
        <f t="shared" si="286"/>
        <v>0.016613247725836208</v>
      </c>
      <c r="R623" s="51">
        <f t="shared" si="286"/>
        <v>0.014993331851193038</v>
      </c>
      <c r="S623" s="51">
        <f t="shared" si="286"/>
        <v>0.4742699653151146</v>
      </c>
      <c r="T623" s="51">
        <f t="shared" si="286"/>
        <v>0.006387487769068526</v>
      </c>
      <c r="U623" s="51">
        <f t="shared" si="286"/>
        <v>0.018514858897652985</v>
      </c>
      <c r="V623" s="51">
        <f t="shared" si="286"/>
        <v>0.008763560920082658</v>
      </c>
      <c r="W623" s="51">
        <f t="shared" si="286"/>
        <v>0.3046880371790141</v>
      </c>
      <c r="X623" s="51">
        <f t="shared" si="286"/>
        <v>0.6845386767743662</v>
      </c>
      <c r="Y623" s="119"/>
      <c r="Z623" s="119"/>
    </row>
    <row r="624" spans="2:26" ht="15.75">
      <c r="B624" s="105" t="s">
        <v>331</v>
      </c>
      <c r="C624" s="105" t="s">
        <v>331</v>
      </c>
      <c r="D624" s="105" t="s">
        <v>331</v>
      </c>
      <c r="E624" s="105" t="s">
        <v>331</v>
      </c>
      <c r="F624" s="105" t="s">
        <v>331</v>
      </c>
      <c r="G624" s="105" t="s">
        <v>331</v>
      </c>
      <c r="H624" s="105" t="s">
        <v>331</v>
      </c>
      <c r="I624" s="105" t="s">
        <v>331</v>
      </c>
      <c r="J624" s="105" t="s">
        <v>331</v>
      </c>
      <c r="K624" s="105" t="s">
        <v>331</v>
      </c>
      <c r="L624" s="105" t="s">
        <v>331</v>
      </c>
      <c r="M624" s="105" t="s">
        <v>331</v>
      </c>
      <c r="N624" s="105" t="s">
        <v>331</v>
      </c>
      <c r="O624" s="105" t="s">
        <v>331</v>
      </c>
      <c r="P624" s="105" t="s">
        <v>331</v>
      </c>
      <c r="Q624" s="105" t="s">
        <v>331</v>
      </c>
      <c r="R624" s="105" t="s">
        <v>331</v>
      </c>
      <c r="S624" s="105" t="s">
        <v>331</v>
      </c>
      <c r="T624" s="105" t="s">
        <v>331</v>
      </c>
      <c r="U624" s="105" t="s">
        <v>331</v>
      </c>
      <c r="V624" s="105" t="s">
        <v>331</v>
      </c>
      <c r="W624" s="105" t="s">
        <v>331</v>
      </c>
      <c r="X624" s="105" t="s">
        <v>331</v>
      </c>
      <c r="Y624" s="119"/>
      <c r="Z624" s="119"/>
    </row>
    <row r="625" spans="2:26" ht="15.75">
      <c r="B625" s="140" t="s">
        <v>371</v>
      </c>
      <c r="C625" s="125">
        <v>27</v>
      </c>
      <c r="D625" s="126">
        <v>6</v>
      </c>
      <c r="E625" s="126">
        <v>0</v>
      </c>
      <c r="F625" s="126">
        <v>0</v>
      </c>
      <c r="G625" s="126">
        <v>77</v>
      </c>
      <c r="H625" s="126">
        <v>0</v>
      </c>
      <c r="I625" s="127">
        <v>0</v>
      </c>
      <c r="J625" s="128">
        <v>0.28</v>
      </c>
      <c r="K625" s="128">
        <v>71.312</v>
      </c>
      <c r="L625" s="128">
        <v>0.092</v>
      </c>
      <c r="M625" s="128">
        <v>0.033</v>
      </c>
      <c r="N625" s="128">
        <v>0.03</v>
      </c>
      <c r="O625" s="128">
        <v>0.249</v>
      </c>
      <c r="P625" s="128">
        <v>0.136</v>
      </c>
      <c r="Q625" s="128">
        <v>0.006</v>
      </c>
      <c r="R625" s="128">
        <v>0.349</v>
      </c>
      <c r="S625" s="128">
        <v>0.034</v>
      </c>
      <c r="T625" s="128">
        <v>0.004</v>
      </c>
      <c r="U625" s="128">
        <v>0</v>
      </c>
      <c r="V625" s="128">
        <v>0.006</v>
      </c>
      <c r="W625" s="128">
        <v>27.219</v>
      </c>
      <c r="X625" s="128">
        <v>99.75</v>
      </c>
      <c r="Y625" s="119"/>
      <c r="Z625" s="119"/>
    </row>
    <row r="626" spans="2:26" ht="15.75">
      <c r="B626" s="140" t="s">
        <v>371</v>
      </c>
      <c r="C626" s="125">
        <v>27</v>
      </c>
      <c r="D626" s="126">
        <v>6</v>
      </c>
      <c r="E626" s="126">
        <v>0</v>
      </c>
      <c r="F626" s="126">
        <v>0</v>
      </c>
      <c r="G626" s="126">
        <v>77</v>
      </c>
      <c r="H626" s="126">
        <v>0</v>
      </c>
      <c r="I626" s="127">
        <v>0</v>
      </c>
      <c r="J626" s="128">
        <v>0.261</v>
      </c>
      <c r="K626" s="128">
        <v>71.955</v>
      </c>
      <c r="L626" s="128">
        <v>0.105</v>
      </c>
      <c r="M626" s="128">
        <v>0.049</v>
      </c>
      <c r="N626" s="128">
        <v>0.055</v>
      </c>
      <c r="O626" s="128">
        <v>0.342</v>
      </c>
      <c r="P626" s="128">
        <v>0.139</v>
      </c>
      <c r="Q626" s="128">
        <v>0</v>
      </c>
      <c r="R626" s="128">
        <v>0.344</v>
      </c>
      <c r="S626" s="128">
        <v>0.042</v>
      </c>
      <c r="T626" s="128">
        <v>0</v>
      </c>
      <c r="U626" s="128">
        <v>0</v>
      </c>
      <c r="V626" s="128">
        <v>0.011</v>
      </c>
      <c r="W626" s="128">
        <v>27.199</v>
      </c>
      <c r="X626" s="128">
        <v>100.502</v>
      </c>
      <c r="Y626" s="119"/>
      <c r="Z626" s="119"/>
    </row>
    <row r="627" spans="2:26" ht="15.75">
      <c r="B627" s="140" t="s">
        <v>371</v>
      </c>
      <c r="C627" s="125">
        <v>27</v>
      </c>
      <c r="D627" s="126">
        <v>6</v>
      </c>
      <c r="E627" s="126">
        <v>0</v>
      </c>
      <c r="F627" s="126">
        <v>0</v>
      </c>
      <c r="G627" s="126">
        <v>77</v>
      </c>
      <c r="H627" s="126">
        <v>0</v>
      </c>
      <c r="I627" s="127">
        <v>0</v>
      </c>
      <c r="J627" s="128">
        <v>0.239</v>
      </c>
      <c r="K627" s="128">
        <v>72.131</v>
      </c>
      <c r="L627" s="128">
        <v>0.167</v>
      </c>
      <c r="M627" s="128">
        <v>0.04</v>
      </c>
      <c r="N627" s="128">
        <v>0.056</v>
      </c>
      <c r="O627" s="128">
        <v>0.352</v>
      </c>
      <c r="P627" s="128">
        <v>0.133</v>
      </c>
      <c r="Q627" s="128">
        <v>0</v>
      </c>
      <c r="R627" s="128">
        <v>0.334</v>
      </c>
      <c r="S627" s="128">
        <v>0.047</v>
      </c>
      <c r="T627" s="128">
        <v>0</v>
      </c>
      <c r="U627" s="128">
        <v>0.004</v>
      </c>
      <c r="V627" s="128">
        <v>0</v>
      </c>
      <c r="W627" s="128">
        <v>26.953</v>
      </c>
      <c r="X627" s="128">
        <v>100.455</v>
      </c>
      <c r="Y627" s="119"/>
      <c r="Z627" s="119"/>
    </row>
    <row r="628" spans="2:26" ht="15.75">
      <c r="B628" s="140" t="s">
        <v>371</v>
      </c>
      <c r="C628" s="125">
        <v>27</v>
      </c>
      <c r="D628" s="126">
        <v>6</v>
      </c>
      <c r="E628" s="126">
        <v>0</v>
      </c>
      <c r="F628" s="126">
        <v>0</v>
      </c>
      <c r="G628" s="126">
        <v>77</v>
      </c>
      <c r="H628" s="126">
        <v>0</v>
      </c>
      <c r="I628" s="127">
        <v>0</v>
      </c>
      <c r="J628" s="128">
        <v>0.235</v>
      </c>
      <c r="K628" s="128">
        <v>71.813</v>
      </c>
      <c r="L628" s="128">
        <v>0.179</v>
      </c>
      <c r="M628" s="128">
        <v>0.055</v>
      </c>
      <c r="N628" s="128">
        <v>0.04</v>
      </c>
      <c r="O628" s="128">
        <v>0.436</v>
      </c>
      <c r="P628" s="128">
        <v>0.133</v>
      </c>
      <c r="Q628" s="128">
        <v>0.004</v>
      </c>
      <c r="R628" s="128">
        <v>0.35</v>
      </c>
      <c r="S628" s="128">
        <v>0.028</v>
      </c>
      <c r="T628" s="128">
        <v>0</v>
      </c>
      <c r="U628" s="128">
        <v>0.014</v>
      </c>
      <c r="V628" s="128">
        <v>0.016</v>
      </c>
      <c r="W628" s="128">
        <v>26.689</v>
      </c>
      <c r="X628" s="128">
        <v>99.993</v>
      </c>
      <c r="Y628" s="119"/>
      <c r="Z628" s="119"/>
    </row>
    <row r="629" spans="2:26" ht="15.75">
      <c r="B629" s="140" t="s">
        <v>371</v>
      </c>
      <c r="C629" s="125">
        <v>27</v>
      </c>
      <c r="D629" s="126">
        <v>6</v>
      </c>
      <c r="E629" s="126">
        <v>0</v>
      </c>
      <c r="F629" s="126">
        <v>0</v>
      </c>
      <c r="G629" s="126">
        <v>77</v>
      </c>
      <c r="H629" s="126">
        <v>0</v>
      </c>
      <c r="I629" s="127">
        <v>0</v>
      </c>
      <c r="J629" s="128">
        <v>0.266</v>
      </c>
      <c r="K629" s="128">
        <v>72.024</v>
      </c>
      <c r="L629" s="128">
        <v>0.173</v>
      </c>
      <c r="M629" s="128">
        <v>0.062</v>
      </c>
      <c r="N629" s="128">
        <v>0.047</v>
      </c>
      <c r="O629" s="128">
        <v>0.404</v>
      </c>
      <c r="P629" s="128">
        <v>0.142</v>
      </c>
      <c r="Q629" s="128">
        <v>0</v>
      </c>
      <c r="R629" s="128">
        <v>0.332</v>
      </c>
      <c r="S629" s="128">
        <v>0.023</v>
      </c>
      <c r="T629" s="128">
        <v>0.037</v>
      </c>
      <c r="U629" s="128">
        <v>0</v>
      </c>
      <c r="V629" s="128">
        <v>0.004</v>
      </c>
      <c r="W629" s="128">
        <v>26.847</v>
      </c>
      <c r="X629" s="128">
        <v>100.363</v>
      </c>
      <c r="Y629" s="119"/>
      <c r="Z629" s="119"/>
    </row>
    <row r="630" spans="2:26" ht="15.75">
      <c r="B630" s="105" t="s">
        <v>331</v>
      </c>
      <c r="C630" s="22"/>
      <c r="D630" s="22"/>
      <c r="E630" s="21"/>
      <c r="F630" s="21"/>
      <c r="G630" s="21"/>
      <c r="H630" s="21"/>
      <c r="I630" s="47" t="s">
        <v>2</v>
      </c>
      <c r="J630" s="51">
        <f>AVERAGE(J625:J629)</f>
        <v>0.25620000000000004</v>
      </c>
      <c r="K630" s="51">
        <f aca="true" t="shared" si="287" ref="K630:X630">AVERAGE(K625:K629)</f>
        <v>71.84700000000001</v>
      </c>
      <c r="L630" s="51">
        <f t="shared" si="287"/>
        <v>0.1432</v>
      </c>
      <c r="M630" s="51">
        <f t="shared" si="287"/>
        <v>0.047799999999999995</v>
      </c>
      <c r="N630" s="51">
        <f t="shared" si="287"/>
        <v>0.045599999999999995</v>
      </c>
      <c r="O630" s="51">
        <f t="shared" si="287"/>
        <v>0.3566</v>
      </c>
      <c r="P630" s="51">
        <f t="shared" si="287"/>
        <v>0.1366</v>
      </c>
      <c r="Q630" s="51">
        <f t="shared" si="287"/>
        <v>0.002</v>
      </c>
      <c r="R630" s="51">
        <f t="shared" si="287"/>
        <v>0.3418</v>
      </c>
      <c r="S630" s="51">
        <f t="shared" si="287"/>
        <v>0.034800000000000005</v>
      </c>
      <c r="T630" s="51">
        <f t="shared" si="287"/>
        <v>0.008199999999999999</v>
      </c>
      <c r="U630" s="51">
        <f t="shared" si="287"/>
        <v>0.0036000000000000003</v>
      </c>
      <c r="V630" s="51">
        <f t="shared" si="287"/>
        <v>0.007400000000000001</v>
      </c>
      <c r="W630" s="51">
        <f t="shared" si="287"/>
        <v>26.9814</v>
      </c>
      <c r="X630" s="51">
        <f t="shared" si="287"/>
        <v>100.2126</v>
      </c>
      <c r="Y630" s="119"/>
      <c r="Z630" s="119"/>
    </row>
    <row r="631" spans="2:26" ht="15.75">
      <c r="B631" s="22"/>
      <c r="C631" s="22"/>
      <c r="D631" s="22"/>
      <c r="E631" s="21"/>
      <c r="F631" s="21"/>
      <c r="G631" s="21"/>
      <c r="H631" s="21"/>
      <c r="I631" s="47" t="s">
        <v>3</v>
      </c>
      <c r="J631" s="51">
        <f>STDEV(J625:J629)</f>
        <v>0.01891295852054883</v>
      </c>
      <c r="K631" s="51">
        <f aca="true" t="shared" si="288" ref="K631:X631">STDEV(K625:K629)</f>
        <v>0.32055810705705234</v>
      </c>
      <c r="L631" s="51">
        <f t="shared" si="288"/>
        <v>0.04128195731793733</v>
      </c>
      <c r="M631" s="51">
        <f t="shared" si="288"/>
        <v>0.011562871615649829</v>
      </c>
      <c r="N631" s="51">
        <f t="shared" si="288"/>
        <v>0.010876580344943022</v>
      </c>
      <c r="O631" s="51">
        <f t="shared" si="288"/>
        <v>0.07134984232638504</v>
      </c>
      <c r="P631" s="51">
        <f t="shared" si="288"/>
        <v>0.003911521443121583</v>
      </c>
      <c r="Q631" s="51">
        <f t="shared" si="288"/>
        <v>0.0028284271247461905</v>
      </c>
      <c r="R631" s="51">
        <f t="shared" si="288"/>
        <v>0.008378544026261344</v>
      </c>
      <c r="S631" s="51">
        <f t="shared" si="288"/>
        <v>0.009833615815151601</v>
      </c>
      <c r="T631" s="51">
        <f t="shared" si="288"/>
        <v>0.016192590898309017</v>
      </c>
      <c r="U631" s="51">
        <f t="shared" si="288"/>
        <v>0.00606630035524124</v>
      </c>
      <c r="V631" s="51">
        <f t="shared" si="288"/>
        <v>0.006228964600958972</v>
      </c>
      <c r="W631" s="51">
        <f t="shared" si="288"/>
        <v>0.2281289109253806</v>
      </c>
      <c r="X631" s="51">
        <f t="shared" si="288"/>
        <v>0.32686128556315697</v>
      </c>
      <c r="Y631" s="119"/>
      <c r="Z631" s="119"/>
    </row>
    <row r="632" spans="2:26" ht="15.75">
      <c r="B632" s="22"/>
      <c r="C632" s="22"/>
      <c r="D632" s="22"/>
      <c r="E632" s="21"/>
      <c r="F632" s="21"/>
      <c r="G632" s="21"/>
      <c r="H632" s="21"/>
      <c r="I632" s="47" t="s">
        <v>4</v>
      </c>
      <c r="J632" s="51">
        <f>J631*2</f>
        <v>0.03782591704109766</v>
      </c>
      <c r="K632" s="51">
        <f aca="true" t="shared" si="289" ref="K632:X632">K631*2</f>
        <v>0.6411162141141047</v>
      </c>
      <c r="L632" s="51">
        <f t="shared" si="289"/>
        <v>0.08256391463587466</v>
      </c>
      <c r="M632" s="51">
        <f t="shared" si="289"/>
        <v>0.023125743231299657</v>
      </c>
      <c r="N632" s="51">
        <f t="shared" si="289"/>
        <v>0.021753160689886045</v>
      </c>
      <c r="O632" s="51">
        <f t="shared" si="289"/>
        <v>0.14269968465277008</v>
      </c>
      <c r="P632" s="51">
        <f t="shared" si="289"/>
        <v>0.007823042886243166</v>
      </c>
      <c r="Q632" s="51">
        <f t="shared" si="289"/>
        <v>0.005656854249492381</v>
      </c>
      <c r="R632" s="51">
        <f t="shared" si="289"/>
        <v>0.016757088052522687</v>
      </c>
      <c r="S632" s="51">
        <f t="shared" si="289"/>
        <v>0.019667231630303202</v>
      </c>
      <c r="T632" s="51">
        <f t="shared" si="289"/>
        <v>0.032385181796618034</v>
      </c>
      <c r="U632" s="51">
        <f t="shared" si="289"/>
        <v>0.01213260071048248</v>
      </c>
      <c r="V632" s="51">
        <f t="shared" si="289"/>
        <v>0.012457929201917944</v>
      </c>
      <c r="W632" s="51">
        <f t="shared" si="289"/>
        <v>0.4562578218507612</v>
      </c>
      <c r="X632" s="51">
        <f t="shared" si="289"/>
        <v>0.6537225711263139</v>
      </c>
      <c r="Y632" s="119"/>
      <c r="Z632" s="119"/>
    </row>
    <row r="633" spans="2:26" ht="15.75">
      <c r="B633" s="105" t="s">
        <v>331</v>
      </c>
      <c r="C633" s="105" t="s">
        <v>331</v>
      </c>
      <c r="D633" s="105" t="s">
        <v>331</v>
      </c>
      <c r="E633" s="105" t="s">
        <v>331</v>
      </c>
      <c r="F633" s="105" t="s">
        <v>331</v>
      </c>
      <c r="G633" s="105" t="s">
        <v>331</v>
      </c>
      <c r="H633" s="105" t="s">
        <v>331</v>
      </c>
      <c r="I633" s="105" t="s">
        <v>331</v>
      </c>
      <c r="J633" s="105" t="s">
        <v>331</v>
      </c>
      <c r="K633" s="105" t="s">
        <v>331</v>
      </c>
      <c r="L633" s="105" t="s">
        <v>331</v>
      </c>
      <c r="M633" s="105" t="s">
        <v>331</v>
      </c>
      <c r="N633" s="105" t="s">
        <v>331</v>
      </c>
      <c r="O633" s="105" t="s">
        <v>331</v>
      </c>
      <c r="P633" s="105" t="s">
        <v>331</v>
      </c>
      <c r="Q633" s="105" t="s">
        <v>331</v>
      </c>
      <c r="R633" s="105" t="s">
        <v>331</v>
      </c>
      <c r="S633" s="105" t="s">
        <v>331</v>
      </c>
      <c r="T633" s="105" t="s">
        <v>331</v>
      </c>
      <c r="U633" s="105" t="s">
        <v>331</v>
      </c>
      <c r="V633" s="105" t="s">
        <v>331</v>
      </c>
      <c r="W633" s="105" t="s">
        <v>331</v>
      </c>
      <c r="X633" s="105" t="s">
        <v>331</v>
      </c>
      <c r="Y633" s="119"/>
      <c r="Z633" s="119"/>
    </row>
    <row r="634" spans="2:26" ht="15.75">
      <c r="B634" s="140" t="s">
        <v>371</v>
      </c>
      <c r="C634" s="125">
        <v>40</v>
      </c>
      <c r="D634" s="126">
        <v>6</v>
      </c>
      <c r="E634" s="126">
        <v>0</v>
      </c>
      <c r="F634" s="126">
        <v>0</v>
      </c>
      <c r="G634" s="126">
        <v>77</v>
      </c>
      <c r="H634" s="126">
        <v>0</v>
      </c>
      <c r="I634" s="127">
        <v>0</v>
      </c>
      <c r="J634" s="128">
        <v>0.052</v>
      </c>
      <c r="K634" s="128">
        <v>73.382</v>
      </c>
      <c r="L634" s="128">
        <v>0.015</v>
      </c>
      <c r="M634" s="128">
        <v>0.006</v>
      </c>
      <c r="N634" s="128">
        <v>0.039</v>
      </c>
      <c r="O634" s="128">
        <v>0.068</v>
      </c>
      <c r="P634" s="128">
        <v>0.023</v>
      </c>
      <c r="Q634" s="128">
        <v>0.006</v>
      </c>
      <c r="R634" s="128">
        <v>0.087</v>
      </c>
      <c r="S634" s="128">
        <v>0.023</v>
      </c>
      <c r="T634" s="128">
        <v>0.002</v>
      </c>
      <c r="U634" s="128">
        <v>0</v>
      </c>
      <c r="V634" s="128">
        <v>0.011</v>
      </c>
      <c r="W634" s="128">
        <v>22.637</v>
      </c>
      <c r="X634" s="128">
        <v>96.35</v>
      </c>
      <c r="Y634" s="119"/>
      <c r="Z634" s="119"/>
    </row>
    <row r="635" spans="2:26" ht="15.75">
      <c r="B635" s="140" t="s">
        <v>371</v>
      </c>
      <c r="C635" s="125">
        <v>40</v>
      </c>
      <c r="D635" s="126">
        <v>6</v>
      </c>
      <c r="E635" s="126">
        <v>0</v>
      </c>
      <c r="F635" s="126">
        <v>0</v>
      </c>
      <c r="G635" s="126">
        <v>77</v>
      </c>
      <c r="H635" s="126">
        <v>0</v>
      </c>
      <c r="I635" s="127">
        <v>0</v>
      </c>
      <c r="J635" s="128">
        <v>0.056</v>
      </c>
      <c r="K635" s="128">
        <v>73.376</v>
      </c>
      <c r="L635" s="128">
        <v>0.016</v>
      </c>
      <c r="M635" s="128">
        <v>0.014</v>
      </c>
      <c r="N635" s="128">
        <v>0.049</v>
      </c>
      <c r="O635" s="128">
        <v>0.077</v>
      </c>
      <c r="P635" s="128">
        <v>0.026</v>
      </c>
      <c r="Q635" s="128">
        <v>0.023</v>
      </c>
      <c r="R635" s="128">
        <v>0.09</v>
      </c>
      <c r="S635" s="128">
        <v>0.024</v>
      </c>
      <c r="T635" s="128">
        <v>0</v>
      </c>
      <c r="U635" s="128">
        <v>0.039</v>
      </c>
      <c r="V635" s="128">
        <v>0.008</v>
      </c>
      <c r="W635" s="128">
        <v>22.13</v>
      </c>
      <c r="X635" s="128">
        <v>95.927</v>
      </c>
      <c r="Y635" s="119"/>
      <c r="Z635" s="119"/>
    </row>
    <row r="636" spans="2:26" ht="15.75">
      <c r="B636" s="140" t="s">
        <v>371</v>
      </c>
      <c r="C636" s="125">
        <v>40</v>
      </c>
      <c r="D636" s="126">
        <v>6</v>
      </c>
      <c r="E636" s="126">
        <v>0</v>
      </c>
      <c r="F636" s="126">
        <v>0</v>
      </c>
      <c r="G636" s="126">
        <v>77</v>
      </c>
      <c r="H636" s="126">
        <v>0</v>
      </c>
      <c r="I636" s="127">
        <v>0</v>
      </c>
      <c r="J636" s="128">
        <v>0.046</v>
      </c>
      <c r="K636" s="128">
        <v>72.608</v>
      </c>
      <c r="L636" s="128">
        <v>0.006</v>
      </c>
      <c r="M636" s="128">
        <v>0.004</v>
      </c>
      <c r="N636" s="128">
        <v>0.042</v>
      </c>
      <c r="O636" s="128">
        <v>0.065</v>
      </c>
      <c r="P636" s="128">
        <v>0.021</v>
      </c>
      <c r="Q636" s="128">
        <v>0.008</v>
      </c>
      <c r="R636" s="128">
        <v>0.1</v>
      </c>
      <c r="S636" s="128">
        <v>0.028</v>
      </c>
      <c r="T636" s="128">
        <v>0</v>
      </c>
      <c r="U636" s="128">
        <v>0.022</v>
      </c>
      <c r="V636" s="128">
        <v>0.014</v>
      </c>
      <c r="W636" s="128">
        <v>22.952</v>
      </c>
      <c r="X636" s="128">
        <v>95.914</v>
      </c>
      <c r="Y636" s="119"/>
      <c r="Z636" s="119"/>
    </row>
    <row r="637" spans="2:26" ht="15.75">
      <c r="B637" s="140" t="s">
        <v>371</v>
      </c>
      <c r="C637" s="125">
        <v>40</v>
      </c>
      <c r="D637" s="126">
        <v>6</v>
      </c>
      <c r="E637" s="126">
        <v>0</v>
      </c>
      <c r="F637" s="126">
        <v>0</v>
      </c>
      <c r="G637" s="126">
        <v>77</v>
      </c>
      <c r="H637" s="126">
        <v>0</v>
      </c>
      <c r="I637" s="127">
        <v>0</v>
      </c>
      <c r="J637" s="128">
        <v>0.051</v>
      </c>
      <c r="K637" s="128">
        <v>72.864</v>
      </c>
      <c r="L637" s="128">
        <v>0.006</v>
      </c>
      <c r="M637" s="128">
        <v>0</v>
      </c>
      <c r="N637" s="128">
        <v>0.102</v>
      </c>
      <c r="O637" s="128">
        <v>0.089</v>
      </c>
      <c r="P637" s="128">
        <v>0.023</v>
      </c>
      <c r="Q637" s="128">
        <v>0</v>
      </c>
      <c r="R637" s="128">
        <v>0.105</v>
      </c>
      <c r="S637" s="128">
        <v>0.023</v>
      </c>
      <c r="T637" s="128">
        <v>0.035</v>
      </c>
      <c r="U637" s="128">
        <v>0</v>
      </c>
      <c r="V637" s="128">
        <v>0.021</v>
      </c>
      <c r="W637" s="128">
        <v>23.023</v>
      </c>
      <c r="X637" s="128">
        <v>96.341</v>
      </c>
      <c r="Y637" s="119"/>
      <c r="Z637" s="119"/>
    </row>
    <row r="638" spans="2:26" ht="15.75">
      <c r="B638" s="140" t="s">
        <v>371</v>
      </c>
      <c r="C638" s="125">
        <v>40</v>
      </c>
      <c r="D638" s="126">
        <v>6</v>
      </c>
      <c r="E638" s="126">
        <v>0</v>
      </c>
      <c r="F638" s="126">
        <v>0</v>
      </c>
      <c r="G638" s="126">
        <v>77</v>
      </c>
      <c r="H638" s="126">
        <v>0</v>
      </c>
      <c r="I638" s="127">
        <v>0</v>
      </c>
      <c r="J638" s="128">
        <v>0.055</v>
      </c>
      <c r="K638" s="128">
        <v>73.078</v>
      </c>
      <c r="L638" s="128">
        <v>0.011</v>
      </c>
      <c r="M638" s="128">
        <v>0.005</v>
      </c>
      <c r="N638" s="128">
        <v>0.048</v>
      </c>
      <c r="O638" s="128">
        <v>0.073</v>
      </c>
      <c r="P638" s="128">
        <v>0.019</v>
      </c>
      <c r="Q638" s="128">
        <v>0.01</v>
      </c>
      <c r="R638" s="128">
        <v>0.097</v>
      </c>
      <c r="S638" s="128">
        <v>0.018</v>
      </c>
      <c r="T638" s="128">
        <v>0.044</v>
      </c>
      <c r="U638" s="128">
        <v>0</v>
      </c>
      <c r="V638" s="128">
        <v>0</v>
      </c>
      <c r="W638" s="128">
        <v>22.775</v>
      </c>
      <c r="X638" s="128">
        <v>96.233</v>
      </c>
      <c r="Y638" s="119"/>
      <c r="Z638" s="119"/>
    </row>
    <row r="639" spans="2:26" ht="15.75">
      <c r="B639" s="105" t="s">
        <v>331</v>
      </c>
      <c r="C639" s="22"/>
      <c r="D639" s="22"/>
      <c r="E639" s="21"/>
      <c r="F639" s="21"/>
      <c r="G639" s="21"/>
      <c r="H639" s="21"/>
      <c r="I639" s="47" t="s">
        <v>2</v>
      </c>
      <c r="J639" s="51">
        <f>AVERAGE(J634:J638)</f>
        <v>0.052000000000000005</v>
      </c>
      <c r="K639" s="51">
        <f aca="true" t="shared" si="290" ref="K639:X639">AVERAGE(K634:K638)</f>
        <v>73.0616</v>
      </c>
      <c r="L639" s="51">
        <f t="shared" si="290"/>
        <v>0.010799999999999999</v>
      </c>
      <c r="M639" s="51">
        <f t="shared" si="290"/>
        <v>0.0058000000000000005</v>
      </c>
      <c r="N639" s="51">
        <f t="shared" si="290"/>
        <v>0.055999999999999994</v>
      </c>
      <c r="O639" s="51">
        <f t="shared" si="290"/>
        <v>0.07440000000000001</v>
      </c>
      <c r="P639" s="51">
        <f t="shared" si="290"/>
        <v>0.0224</v>
      </c>
      <c r="Q639" s="51">
        <f t="shared" si="290"/>
        <v>0.0094</v>
      </c>
      <c r="R639" s="51">
        <f t="shared" si="290"/>
        <v>0.0958</v>
      </c>
      <c r="S639" s="51">
        <f t="shared" si="290"/>
        <v>0.023200000000000002</v>
      </c>
      <c r="T639" s="51">
        <f t="shared" si="290"/>
        <v>0.0162</v>
      </c>
      <c r="U639" s="51">
        <f t="shared" si="290"/>
        <v>0.012199999999999999</v>
      </c>
      <c r="V639" s="51">
        <f t="shared" si="290"/>
        <v>0.0108</v>
      </c>
      <c r="W639" s="51">
        <f t="shared" si="290"/>
        <v>22.7034</v>
      </c>
      <c r="X639" s="51">
        <f t="shared" si="290"/>
        <v>96.15299999999999</v>
      </c>
      <c r="Y639" s="119"/>
      <c r="Z639" s="119"/>
    </row>
    <row r="640" spans="2:26" ht="15.75">
      <c r="B640" s="22"/>
      <c r="C640" s="22"/>
      <c r="D640" s="22"/>
      <c r="E640" s="21"/>
      <c r="F640" s="21"/>
      <c r="G640" s="21"/>
      <c r="H640" s="21"/>
      <c r="I640" s="47" t="s">
        <v>3</v>
      </c>
      <c r="J640" s="51">
        <f>STDEV(J634:J638)</f>
        <v>0.003937003937005906</v>
      </c>
      <c r="K640" s="51">
        <f aca="true" t="shared" si="291" ref="K640:X640">STDEV(K634:K638)</f>
        <v>0.33412991485348964</v>
      </c>
      <c r="L640" s="51">
        <f t="shared" si="291"/>
        <v>0.004764451699828642</v>
      </c>
      <c r="M640" s="51">
        <f t="shared" si="291"/>
        <v>0.005118593556827891</v>
      </c>
      <c r="N640" s="51">
        <f t="shared" si="291"/>
        <v>0.026048032555262234</v>
      </c>
      <c r="O640" s="51">
        <f t="shared" si="291"/>
        <v>0.009370165420097836</v>
      </c>
      <c r="P640" s="51">
        <f t="shared" si="291"/>
        <v>0.002607680962081059</v>
      </c>
      <c r="Q640" s="51">
        <f t="shared" si="291"/>
        <v>0.008473488065725945</v>
      </c>
      <c r="R640" s="51">
        <f t="shared" si="291"/>
        <v>0.007328028384224507</v>
      </c>
      <c r="S640" s="51">
        <f t="shared" si="291"/>
        <v>0.003563705936241093</v>
      </c>
      <c r="T640" s="51">
        <f t="shared" si="291"/>
        <v>0.02152208168370337</v>
      </c>
      <c r="U640" s="51">
        <f t="shared" si="291"/>
        <v>0.017753872816937716</v>
      </c>
      <c r="V640" s="51">
        <f t="shared" si="291"/>
        <v>0.0077265775088327425</v>
      </c>
      <c r="W640" s="51">
        <f t="shared" si="291"/>
        <v>0.35435476573626096</v>
      </c>
      <c r="X640" s="51">
        <f t="shared" si="291"/>
        <v>0.21722683996228023</v>
      </c>
      <c r="Y640" s="119"/>
      <c r="Z640" s="119"/>
    </row>
    <row r="641" spans="2:26" ht="15.75">
      <c r="B641" s="22"/>
      <c r="C641" s="22"/>
      <c r="D641" s="22"/>
      <c r="E641" s="21"/>
      <c r="F641" s="21"/>
      <c r="G641" s="21"/>
      <c r="H641" s="21"/>
      <c r="I641" s="47" t="s">
        <v>4</v>
      </c>
      <c r="J641" s="51">
        <f>J640*2</f>
        <v>0.007874007874011811</v>
      </c>
      <c r="K641" s="51">
        <f aca="true" t="shared" si="292" ref="K641:X641">K640*2</f>
        <v>0.6682598297069793</v>
      </c>
      <c r="L641" s="51">
        <f t="shared" si="292"/>
        <v>0.009528903399657285</v>
      </c>
      <c r="M641" s="51">
        <f t="shared" si="292"/>
        <v>0.010237187113655783</v>
      </c>
      <c r="N641" s="51">
        <f t="shared" si="292"/>
        <v>0.05209606511052447</v>
      </c>
      <c r="O641" s="51">
        <f t="shared" si="292"/>
        <v>0.018740330840195673</v>
      </c>
      <c r="P641" s="51">
        <f t="shared" si="292"/>
        <v>0.005215361924162118</v>
      </c>
      <c r="Q641" s="51">
        <f t="shared" si="292"/>
        <v>0.01694697613145189</v>
      </c>
      <c r="R641" s="51">
        <f t="shared" si="292"/>
        <v>0.014656056768449013</v>
      </c>
      <c r="S641" s="51">
        <f t="shared" si="292"/>
        <v>0.007127411872482186</v>
      </c>
      <c r="T641" s="51">
        <f t="shared" si="292"/>
        <v>0.04304416336740674</v>
      </c>
      <c r="U641" s="51">
        <f t="shared" si="292"/>
        <v>0.03550774563387543</v>
      </c>
      <c r="V641" s="51">
        <f t="shared" si="292"/>
        <v>0.015453155017665485</v>
      </c>
      <c r="W641" s="51">
        <f t="shared" si="292"/>
        <v>0.7087095314725219</v>
      </c>
      <c r="X641" s="51">
        <f t="shared" si="292"/>
        <v>0.43445367992456047</v>
      </c>
      <c r="Y641" s="119"/>
      <c r="Z641" s="119"/>
    </row>
    <row r="642" spans="2:26" ht="15.75">
      <c r="B642" s="105" t="s">
        <v>331</v>
      </c>
      <c r="C642" s="105" t="s">
        <v>331</v>
      </c>
      <c r="D642" s="105" t="s">
        <v>331</v>
      </c>
      <c r="E642" s="105" t="s">
        <v>331</v>
      </c>
      <c r="F642" s="105" t="s">
        <v>331</v>
      </c>
      <c r="G642" s="105" t="s">
        <v>331</v>
      </c>
      <c r="H642" s="105" t="s">
        <v>331</v>
      </c>
      <c r="I642" s="105" t="s">
        <v>331</v>
      </c>
      <c r="J642" s="105" t="s">
        <v>331</v>
      </c>
      <c r="K642" s="105" t="s">
        <v>331</v>
      </c>
      <c r="L642" s="105" t="s">
        <v>331</v>
      </c>
      <c r="M642" s="105" t="s">
        <v>331</v>
      </c>
      <c r="N642" s="105" t="s">
        <v>331</v>
      </c>
      <c r="O642" s="105" t="s">
        <v>331</v>
      </c>
      <c r="P642" s="105" t="s">
        <v>331</v>
      </c>
      <c r="Q642" s="105" t="s">
        <v>331</v>
      </c>
      <c r="R642" s="105" t="s">
        <v>331</v>
      </c>
      <c r="S642" s="105" t="s">
        <v>331</v>
      </c>
      <c r="T642" s="105" t="s">
        <v>331</v>
      </c>
      <c r="U642" s="105" t="s">
        <v>331</v>
      </c>
      <c r="V642" s="105" t="s">
        <v>331</v>
      </c>
      <c r="W642" s="105" t="s">
        <v>331</v>
      </c>
      <c r="X642" s="105" t="s">
        <v>331</v>
      </c>
      <c r="Y642" s="119"/>
      <c r="Z642" s="119"/>
    </row>
    <row r="643" spans="2:26" ht="15.75">
      <c r="B643" s="140" t="s">
        <v>372</v>
      </c>
      <c r="C643" s="127">
        <v>25</v>
      </c>
      <c r="D643" s="138">
        <v>6</v>
      </c>
      <c r="E643" s="138">
        <v>0</v>
      </c>
      <c r="F643" s="138">
        <v>0</v>
      </c>
      <c r="G643" s="138">
        <v>0</v>
      </c>
      <c r="H643" s="138">
        <v>0</v>
      </c>
      <c r="I643" s="139">
        <v>0</v>
      </c>
      <c r="J643" s="131">
        <v>0.011</v>
      </c>
      <c r="K643" s="131">
        <v>65.135</v>
      </c>
      <c r="L643" s="131">
        <v>0.03</v>
      </c>
      <c r="M643" s="131">
        <v>0.005</v>
      </c>
      <c r="N643" s="131">
        <v>0.02</v>
      </c>
      <c r="O643" s="131">
        <v>0.005</v>
      </c>
      <c r="P643" s="131">
        <v>0.003</v>
      </c>
      <c r="Q643" s="131">
        <v>0</v>
      </c>
      <c r="R643" s="131">
        <v>0.053</v>
      </c>
      <c r="S643" s="131">
        <v>0</v>
      </c>
      <c r="T643" s="131">
        <v>0.008</v>
      </c>
      <c r="U643" s="131">
        <v>0.005</v>
      </c>
      <c r="V643" s="131">
        <v>0</v>
      </c>
      <c r="W643" s="131">
        <v>24.012</v>
      </c>
      <c r="X643" s="131">
        <v>89.287</v>
      </c>
      <c r="Y643" s="119"/>
      <c r="Z643" s="119"/>
    </row>
    <row r="644" spans="2:26" ht="15.75">
      <c r="B644" s="140" t="s">
        <v>372</v>
      </c>
      <c r="C644" s="127">
        <v>25</v>
      </c>
      <c r="D644" s="138">
        <v>6</v>
      </c>
      <c r="E644" s="138">
        <v>0</v>
      </c>
      <c r="F644" s="138">
        <v>0</v>
      </c>
      <c r="G644" s="138">
        <v>0</v>
      </c>
      <c r="H644" s="138">
        <v>0</v>
      </c>
      <c r="I644" s="139">
        <v>0</v>
      </c>
      <c r="J644" s="131">
        <v>0.018</v>
      </c>
      <c r="K644" s="131">
        <v>64.815</v>
      </c>
      <c r="L644" s="131">
        <v>0.026</v>
      </c>
      <c r="M644" s="131">
        <v>0</v>
      </c>
      <c r="N644" s="131">
        <v>0.096</v>
      </c>
      <c r="O644" s="131">
        <v>0.011</v>
      </c>
      <c r="P644" s="131">
        <v>0</v>
      </c>
      <c r="Q644" s="131">
        <v>0.001</v>
      </c>
      <c r="R644" s="131">
        <v>0.053</v>
      </c>
      <c r="S644" s="131">
        <v>0.006</v>
      </c>
      <c r="T644" s="131">
        <v>0.011</v>
      </c>
      <c r="U644" s="131">
        <v>0</v>
      </c>
      <c r="V644" s="131">
        <v>0.007</v>
      </c>
      <c r="W644" s="131">
        <v>23.57</v>
      </c>
      <c r="X644" s="131">
        <v>88.616</v>
      </c>
      <c r="Y644" s="119"/>
      <c r="Z644" s="119"/>
    </row>
    <row r="645" spans="2:26" ht="15.75">
      <c r="B645" s="140" t="s">
        <v>372</v>
      </c>
      <c r="C645" s="127">
        <v>25</v>
      </c>
      <c r="D645" s="138">
        <v>6</v>
      </c>
      <c r="E645" s="138">
        <v>0</v>
      </c>
      <c r="F645" s="138">
        <v>0</v>
      </c>
      <c r="G645" s="138">
        <v>0</v>
      </c>
      <c r="H645" s="138">
        <v>0</v>
      </c>
      <c r="I645" s="139">
        <v>0</v>
      </c>
      <c r="J645" s="131">
        <v>0.011</v>
      </c>
      <c r="K645" s="131">
        <v>65.848</v>
      </c>
      <c r="L645" s="131">
        <v>0.02</v>
      </c>
      <c r="M645" s="131">
        <v>0</v>
      </c>
      <c r="N645" s="131">
        <v>0.026</v>
      </c>
      <c r="O645" s="131">
        <v>0.013</v>
      </c>
      <c r="P645" s="131">
        <v>0.004</v>
      </c>
      <c r="Q645" s="131">
        <v>0.004</v>
      </c>
      <c r="R645" s="131">
        <v>0.063</v>
      </c>
      <c r="S645" s="131">
        <v>0</v>
      </c>
      <c r="T645" s="131">
        <v>0.013</v>
      </c>
      <c r="U645" s="131">
        <v>0.002</v>
      </c>
      <c r="V645" s="131">
        <v>0</v>
      </c>
      <c r="W645" s="131">
        <v>23.568</v>
      </c>
      <c r="X645" s="131">
        <v>89.572</v>
      </c>
      <c r="Y645" s="119"/>
      <c r="Z645" s="119"/>
    </row>
    <row r="646" spans="2:26" ht="15.75">
      <c r="B646" s="140" t="s">
        <v>372</v>
      </c>
      <c r="C646" s="127">
        <v>25</v>
      </c>
      <c r="D646" s="138">
        <v>6</v>
      </c>
      <c r="E646" s="138">
        <v>0</v>
      </c>
      <c r="F646" s="138">
        <v>0</v>
      </c>
      <c r="G646" s="138">
        <v>0</v>
      </c>
      <c r="H646" s="138">
        <v>0</v>
      </c>
      <c r="I646" s="139">
        <v>0</v>
      </c>
      <c r="J646" s="131">
        <v>0.016</v>
      </c>
      <c r="K646" s="131">
        <v>65.093</v>
      </c>
      <c r="L646" s="131">
        <v>0.036</v>
      </c>
      <c r="M646" s="131">
        <v>0.011</v>
      </c>
      <c r="N646" s="131">
        <v>0.03</v>
      </c>
      <c r="O646" s="131">
        <v>0.002</v>
      </c>
      <c r="P646" s="131">
        <v>0.004</v>
      </c>
      <c r="Q646" s="131">
        <v>0.016</v>
      </c>
      <c r="R646" s="131">
        <v>0.068</v>
      </c>
      <c r="S646" s="131">
        <v>0.003</v>
      </c>
      <c r="T646" s="131">
        <v>0</v>
      </c>
      <c r="U646" s="131">
        <v>0.029</v>
      </c>
      <c r="V646" s="131">
        <v>0</v>
      </c>
      <c r="W646" s="131">
        <v>23.468</v>
      </c>
      <c r="X646" s="131">
        <v>88.776</v>
      </c>
      <c r="Y646" s="119"/>
      <c r="Z646" s="119"/>
    </row>
    <row r="647" spans="2:26" ht="15.75">
      <c r="B647" s="140" t="s">
        <v>372</v>
      </c>
      <c r="C647" s="127">
        <v>25</v>
      </c>
      <c r="D647" s="138">
        <v>6</v>
      </c>
      <c r="E647" s="138">
        <v>0</v>
      </c>
      <c r="F647" s="138">
        <v>0</v>
      </c>
      <c r="G647" s="138">
        <v>0</v>
      </c>
      <c r="H647" s="138">
        <v>0</v>
      </c>
      <c r="I647" s="139">
        <v>0</v>
      </c>
      <c r="J647" s="131">
        <v>0.007</v>
      </c>
      <c r="K647" s="131">
        <v>65.851</v>
      </c>
      <c r="L647" s="131">
        <v>0.037</v>
      </c>
      <c r="M647" s="131">
        <v>0.004</v>
      </c>
      <c r="N647" s="131">
        <v>0.053</v>
      </c>
      <c r="O647" s="131">
        <v>0.023</v>
      </c>
      <c r="P647" s="131">
        <v>0</v>
      </c>
      <c r="Q647" s="131">
        <v>0.007</v>
      </c>
      <c r="R647" s="131">
        <v>0.069</v>
      </c>
      <c r="S647" s="131">
        <v>0.001</v>
      </c>
      <c r="T647" s="131">
        <v>0.004</v>
      </c>
      <c r="U647" s="131">
        <v>0</v>
      </c>
      <c r="V647" s="131">
        <v>0.003</v>
      </c>
      <c r="W647" s="131">
        <v>23.286</v>
      </c>
      <c r="X647" s="131">
        <v>89.344</v>
      </c>
      <c r="Y647" s="119"/>
      <c r="Z647" s="119"/>
    </row>
    <row r="648" spans="2:26" ht="15.75">
      <c r="B648" s="105" t="s">
        <v>331</v>
      </c>
      <c r="C648" s="22"/>
      <c r="D648" s="22"/>
      <c r="E648" s="21"/>
      <c r="F648" s="21"/>
      <c r="G648" s="21"/>
      <c r="H648" s="21"/>
      <c r="I648" s="47" t="s">
        <v>2</v>
      </c>
      <c r="J648" s="51">
        <f>AVERAGE(J643:J647)</f>
        <v>0.0126</v>
      </c>
      <c r="K648" s="51">
        <f aca="true" t="shared" si="293" ref="K648:X648">AVERAGE(K643:K647)</f>
        <v>65.3484</v>
      </c>
      <c r="L648" s="51">
        <f t="shared" si="293"/>
        <v>0.0298</v>
      </c>
      <c r="M648" s="51">
        <f t="shared" si="293"/>
        <v>0.004</v>
      </c>
      <c r="N648" s="51">
        <f t="shared" si="293"/>
        <v>0.045</v>
      </c>
      <c r="O648" s="51">
        <f t="shared" si="293"/>
        <v>0.0108</v>
      </c>
      <c r="P648" s="51">
        <f t="shared" si="293"/>
        <v>0.0021999999999999997</v>
      </c>
      <c r="Q648" s="51">
        <f t="shared" si="293"/>
        <v>0.0056</v>
      </c>
      <c r="R648" s="51">
        <f t="shared" si="293"/>
        <v>0.0612</v>
      </c>
      <c r="S648" s="51">
        <f t="shared" si="293"/>
        <v>0.0020000000000000005</v>
      </c>
      <c r="T648" s="51">
        <f t="shared" si="293"/>
        <v>0.007200000000000001</v>
      </c>
      <c r="U648" s="51">
        <f t="shared" si="293"/>
        <v>0.007200000000000001</v>
      </c>
      <c r="V648" s="51">
        <f t="shared" si="293"/>
        <v>0.002</v>
      </c>
      <c r="W648" s="51">
        <f t="shared" si="293"/>
        <v>23.580800000000004</v>
      </c>
      <c r="X648" s="51">
        <f t="shared" si="293"/>
        <v>89.119</v>
      </c>
      <c r="Y648" s="119"/>
      <c r="Z648" s="119"/>
    </row>
    <row r="649" spans="2:26" ht="15.75">
      <c r="B649" s="22"/>
      <c r="C649" s="22"/>
      <c r="D649" s="22"/>
      <c r="E649" s="21"/>
      <c r="F649" s="21"/>
      <c r="G649" s="21"/>
      <c r="H649" s="21"/>
      <c r="I649" s="47" t="s">
        <v>3</v>
      </c>
      <c r="J649" s="51">
        <f>STDEV(J643:J647)</f>
        <v>0.004393176527297757</v>
      </c>
      <c r="K649" s="51">
        <f aca="true" t="shared" si="294" ref="K649:X649">STDEV(K643:K647)</f>
        <v>0.4736800608005356</v>
      </c>
      <c r="L649" s="51">
        <f t="shared" si="294"/>
        <v>0.007085195833567327</v>
      </c>
      <c r="M649" s="51">
        <f t="shared" si="294"/>
        <v>0.004527692569068709</v>
      </c>
      <c r="N649" s="51">
        <f t="shared" si="294"/>
        <v>0.031128764832546757</v>
      </c>
      <c r="O649" s="51">
        <f t="shared" si="294"/>
        <v>0.008136338242723196</v>
      </c>
      <c r="P649" s="51">
        <f t="shared" si="294"/>
        <v>0.0020493901531919195</v>
      </c>
      <c r="Q649" s="51">
        <f t="shared" si="294"/>
        <v>0.00642650760522385</v>
      </c>
      <c r="R649" s="51">
        <f t="shared" si="294"/>
        <v>0.007823042886243232</v>
      </c>
      <c r="S649" s="51">
        <f t="shared" si="294"/>
        <v>0.002549509756796392</v>
      </c>
      <c r="T649" s="51">
        <f t="shared" si="294"/>
        <v>0.005263078946776305</v>
      </c>
      <c r="U649" s="51">
        <f t="shared" si="294"/>
        <v>0.012357184145265458</v>
      </c>
      <c r="V649" s="51">
        <f t="shared" si="294"/>
        <v>0.0030822070014844883</v>
      </c>
      <c r="W649" s="51">
        <f t="shared" si="294"/>
        <v>0.26732227741061887</v>
      </c>
      <c r="X649" s="51">
        <f t="shared" si="294"/>
        <v>0.4045726140014932</v>
      </c>
      <c r="Y649" s="119"/>
      <c r="Z649" s="119"/>
    </row>
    <row r="650" spans="2:26" ht="15.75">
      <c r="B650" s="22"/>
      <c r="C650" s="22"/>
      <c r="D650" s="22"/>
      <c r="E650" s="21"/>
      <c r="F650" s="21"/>
      <c r="G650" s="21"/>
      <c r="H650" s="21"/>
      <c r="I650" s="47" t="s">
        <v>4</v>
      </c>
      <c r="J650" s="51">
        <f>J649*2</f>
        <v>0.008786353054595514</v>
      </c>
      <c r="K650" s="51">
        <f aca="true" t="shared" si="295" ref="K650:X650">K649*2</f>
        <v>0.9473601216010712</v>
      </c>
      <c r="L650" s="51">
        <f t="shared" si="295"/>
        <v>0.014170391667134654</v>
      </c>
      <c r="M650" s="51">
        <f t="shared" si="295"/>
        <v>0.009055385138137417</v>
      </c>
      <c r="N650" s="51">
        <f t="shared" si="295"/>
        <v>0.062257529665093514</v>
      </c>
      <c r="O650" s="51">
        <f t="shared" si="295"/>
        <v>0.01627267648544639</v>
      </c>
      <c r="P650" s="51">
        <f t="shared" si="295"/>
        <v>0.004098780306383839</v>
      </c>
      <c r="Q650" s="51">
        <f t="shared" si="295"/>
        <v>0.0128530152104477</v>
      </c>
      <c r="R650" s="51">
        <f t="shared" si="295"/>
        <v>0.015646085772486464</v>
      </c>
      <c r="S650" s="51">
        <f t="shared" si="295"/>
        <v>0.005099019513592784</v>
      </c>
      <c r="T650" s="51">
        <f t="shared" si="295"/>
        <v>0.01052615789355261</v>
      </c>
      <c r="U650" s="51">
        <f t="shared" si="295"/>
        <v>0.024714368290530916</v>
      </c>
      <c r="V650" s="51">
        <f t="shared" si="295"/>
        <v>0.006164414002968977</v>
      </c>
      <c r="W650" s="51">
        <f t="shared" si="295"/>
        <v>0.5346445548212377</v>
      </c>
      <c r="X650" s="51">
        <f t="shared" si="295"/>
        <v>0.8091452280029864</v>
      </c>
      <c r="Y650" s="119"/>
      <c r="Z650" s="119"/>
    </row>
    <row r="651" spans="2:26" ht="15.75">
      <c r="B651" s="105" t="s">
        <v>331</v>
      </c>
      <c r="C651" s="105" t="s">
        <v>331</v>
      </c>
      <c r="D651" s="105" t="s">
        <v>331</v>
      </c>
      <c r="E651" s="105" t="s">
        <v>331</v>
      </c>
      <c r="F651" s="105" t="s">
        <v>331</v>
      </c>
      <c r="G651" s="105" t="s">
        <v>331</v>
      </c>
      <c r="H651" s="105" t="s">
        <v>331</v>
      </c>
      <c r="I651" s="105" t="s">
        <v>331</v>
      </c>
      <c r="J651" s="105" t="s">
        <v>331</v>
      </c>
      <c r="K651" s="105" t="s">
        <v>331</v>
      </c>
      <c r="L651" s="105" t="s">
        <v>331</v>
      </c>
      <c r="M651" s="105" t="s">
        <v>331</v>
      </c>
      <c r="N651" s="105" t="s">
        <v>331</v>
      </c>
      <c r="O651" s="105" t="s">
        <v>331</v>
      </c>
      <c r="P651" s="105" t="s">
        <v>331</v>
      </c>
      <c r="Q651" s="105" t="s">
        <v>331</v>
      </c>
      <c r="R651" s="105" t="s">
        <v>331</v>
      </c>
      <c r="S651" s="105" t="s">
        <v>331</v>
      </c>
      <c r="T651" s="105" t="s">
        <v>331</v>
      </c>
      <c r="U651" s="105" t="s">
        <v>331</v>
      </c>
      <c r="V651" s="105" t="s">
        <v>331</v>
      </c>
      <c r="W651" s="105" t="s">
        <v>331</v>
      </c>
      <c r="X651" s="105" t="s">
        <v>331</v>
      </c>
      <c r="Y651" s="119"/>
      <c r="Z651" s="119"/>
    </row>
    <row r="652" spans="3:26" ht="15.75">
      <c r="C652" s="119"/>
      <c r="D652" s="119"/>
      <c r="E652" s="119"/>
      <c r="F652" s="11"/>
      <c r="G652" s="11"/>
      <c r="H652" s="11" t="s">
        <v>52</v>
      </c>
      <c r="I652" s="12"/>
      <c r="J652" s="120">
        <f>AVERAGE(J495,J509,J523,J533,J542,J551,J560,J569,J578,J587,J596,J605,J614,J623,J632,J641,J650)</f>
        <v>0.04046917067891093</v>
      </c>
      <c r="K652" s="120">
        <f aca="true" t="shared" si="296" ref="K652:X652">AVERAGE(K495,K509,K523,K533,K542,K551,K560,K569,K578,K587,K596,K605,K614,K623,K632,K641,K650)</f>
        <v>0.8690652233194894</v>
      </c>
      <c r="L652" s="120">
        <f t="shared" si="296"/>
        <v>0.0175741795200237</v>
      </c>
      <c r="M652" s="120">
        <f t="shared" si="296"/>
        <v>0.029353417157568545</v>
      </c>
      <c r="N652" s="120">
        <f t="shared" si="296"/>
        <v>0.07427794451999548</v>
      </c>
      <c r="O652" s="120">
        <f t="shared" si="296"/>
        <v>0.07516049789580978</v>
      </c>
      <c r="P652" s="120">
        <f t="shared" si="296"/>
        <v>0.011359472012616847</v>
      </c>
      <c r="Q652" s="120">
        <f t="shared" si="296"/>
        <v>0.01650471825168329</v>
      </c>
      <c r="R652" s="120">
        <f t="shared" si="296"/>
        <v>0.01818126613732078</v>
      </c>
      <c r="S652" s="120">
        <f t="shared" si="296"/>
        <v>0.05498024991456802</v>
      </c>
      <c r="T652" s="120">
        <f t="shared" si="296"/>
        <v>0.028797922701253212</v>
      </c>
      <c r="U652" s="120">
        <f t="shared" si="296"/>
        <v>0.02794926384978969</v>
      </c>
      <c r="V652" s="120">
        <f t="shared" si="296"/>
        <v>0.08343395824811646</v>
      </c>
      <c r="W652" s="120">
        <f t="shared" si="296"/>
        <v>1.4364742638787604</v>
      </c>
      <c r="X652" s="120">
        <f t="shared" si="296"/>
        <v>1.609799987815988</v>
      </c>
      <c r="Y652" s="119"/>
      <c r="Z652" s="119"/>
    </row>
    <row r="653" spans="3:26" ht="15.75">
      <c r="C653" s="119"/>
      <c r="D653" s="119"/>
      <c r="E653" s="119"/>
      <c r="F653" s="11"/>
      <c r="G653" s="11"/>
      <c r="H653" s="11" t="s">
        <v>53</v>
      </c>
      <c r="I653" s="12"/>
      <c r="J653" s="120">
        <f>STDEVP(J495,J509,J523,J533,J542,J551,J560,J569,J578,J587,J596,J605,J614,J623,J632,J641,J650)</f>
        <v>0.02332269678543836</v>
      </c>
      <c r="K653" s="120">
        <f aca="true" t="shared" si="297" ref="K653:W653">STDEVP(K495,K509,K523,K533,K542,K551,K560,K569,K578,K587,K596,K605,K614,K623,K632,K641,K650)</f>
        <v>0.30010217165765235</v>
      </c>
      <c r="L653" s="120">
        <f t="shared" si="297"/>
        <v>0.017208778333542257</v>
      </c>
      <c r="M653" s="120">
        <f t="shared" si="297"/>
        <v>0.06132344687367043</v>
      </c>
      <c r="N653" s="120">
        <f t="shared" si="297"/>
        <v>0.14633531207193856</v>
      </c>
      <c r="O653" s="120">
        <f t="shared" si="297"/>
        <v>0.1549369518003312</v>
      </c>
      <c r="P653" s="120">
        <f t="shared" si="297"/>
        <v>0.008253835126011713</v>
      </c>
      <c r="Q653" s="120">
        <f t="shared" si="297"/>
        <v>0.008593174119359179</v>
      </c>
      <c r="R653" s="120">
        <f t="shared" si="297"/>
        <v>0.009474892494783432</v>
      </c>
      <c r="S653" s="120">
        <f t="shared" si="297"/>
        <v>0.11786287408107742</v>
      </c>
      <c r="T653" s="120">
        <f t="shared" si="297"/>
        <v>0.020235797271911476</v>
      </c>
      <c r="U653" s="120">
        <f t="shared" si="297"/>
        <v>0.021575148116940276</v>
      </c>
      <c r="V653" s="120">
        <f t="shared" si="297"/>
        <v>0.28087742675305233</v>
      </c>
      <c r="W653" s="120">
        <f t="shared" si="297"/>
        <v>1.1623363277843364</v>
      </c>
      <c r="X653" s="120">
        <f>STDEVP(X495,X509,X523,X533,X542,X551,X560,X569,X578,X587,X596,X605,X614,X623,X632,X641,X650)</f>
        <v>1.2167184902330845</v>
      </c>
      <c r="Y653" s="119"/>
      <c r="Z653" s="119"/>
    </row>
    <row r="654" spans="3:26" ht="15.75">
      <c r="C654" s="119"/>
      <c r="D654" s="119"/>
      <c r="E654" s="119"/>
      <c r="F654" s="11"/>
      <c r="G654" s="11"/>
      <c r="H654" s="11" t="s">
        <v>56</v>
      </c>
      <c r="I654" s="12"/>
      <c r="J654" s="120">
        <f>J652+J653</f>
        <v>0.0637918674643493</v>
      </c>
      <c r="K654" s="120">
        <f aca="true" t="shared" si="298" ref="K654:W654">K652+K653</f>
        <v>1.1691673949771417</v>
      </c>
      <c r="L654" s="120">
        <f t="shared" si="298"/>
        <v>0.03478295785356596</v>
      </c>
      <c r="M654" s="120">
        <f t="shared" si="298"/>
        <v>0.09067686403123898</v>
      </c>
      <c r="N654" s="120">
        <f t="shared" si="298"/>
        <v>0.22061325659193404</v>
      </c>
      <c r="O654" s="120">
        <f t="shared" si="298"/>
        <v>0.230097449696141</v>
      </c>
      <c r="P654" s="120">
        <f t="shared" si="298"/>
        <v>0.01961330713862856</v>
      </c>
      <c r="Q654" s="120">
        <f t="shared" si="298"/>
        <v>0.02509789237104247</v>
      </c>
      <c r="R654" s="120">
        <f t="shared" si="298"/>
        <v>0.027656158632104213</v>
      </c>
      <c r="S654" s="120">
        <f t="shared" si="298"/>
        <v>0.17284312399564544</v>
      </c>
      <c r="T654" s="120">
        <f t="shared" si="298"/>
        <v>0.04903371997316469</v>
      </c>
      <c r="U654" s="120">
        <f t="shared" si="298"/>
        <v>0.049524411966729964</v>
      </c>
      <c r="V654" s="120">
        <f t="shared" si="298"/>
        <v>0.3643113850011688</v>
      </c>
      <c r="W654" s="120">
        <f t="shared" si="298"/>
        <v>2.5988105916630966</v>
      </c>
      <c r="X654" s="119"/>
      <c r="Y654" s="121">
        <f>SUM(J654:W654)</f>
        <v>5.116020381355952</v>
      </c>
      <c r="Z654" s="119" t="s">
        <v>329</v>
      </c>
    </row>
    <row r="655" spans="6:24" ht="15.75">
      <c r="F655" s="3" t="s">
        <v>400</v>
      </c>
      <c r="H655" s="3" t="s">
        <v>399</v>
      </c>
      <c r="J655" s="3">
        <f>STDEV(J309:J318,J329:J338,J349:J358,J483:J492,J497:J506,J511:J520,J526:J530,J535:J539,J544:J548,J553:J556,J557,J562:J566,J571:J575,J580:J584,J589:J593,J598:J602,J607:J611,J616:J620,J625:J629,J634:J638,J643:J647)</f>
        <v>0.05964949350274627</v>
      </c>
      <c r="K655" s="3">
        <f aca="true" t="shared" si="299" ref="K655:X655">STDEV(K309:K318,K329:K338,K349:K358,K483:K492,K497:K506,K511:K520,K526:K530,K535:K539,K544:K548,K553:K556,K557,K562:K566,K571:K575,K580:K584,K589:K593,K598:K602,K607:K611,K616:K620,K625:K629,K634:K638,K643:K647)</f>
        <v>3.119605003903801</v>
      </c>
      <c r="L655" s="3">
        <f t="shared" si="299"/>
        <v>0.06265612628468022</v>
      </c>
      <c r="M655" s="3">
        <f t="shared" si="299"/>
        <v>0.6353746834992118</v>
      </c>
      <c r="N655" s="3">
        <f t="shared" si="299"/>
        <v>1.0809173928919875</v>
      </c>
      <c r="O655" s="3">
        <f t="shared" si="299"/>
        <v>0.1290436177316835</v>
      </c>
      <c r="P655" s="3">
        <f t="shared" si="299"/>
        <v>0.07418107911394414</v>
      </c>
      <c r="Q655" s="3">
        <f t="shared" si="299"/>
        <v>0.015427868981936314</v>
      </c>
      <c r="R655" s="3">
        <f t="shared" si="299"/>
        <v>0.22111171056953055</v>
      </c>
      <c r="S655" s="3">
        <f t="shared" si="299"/>
        <v>0.05310606448114016</v>
      </c>
      <c r="T655" s="3">
        <f t="shared" si="299"/>
        <v>0.023046224064895617</v>
      </c>
      <c r="U655" s="3">
        <f t="shared" si="299"/>
        <v>0.023103562441656646</v>
      </c>
      <c r="V655" s="3">
        <f t="shared" si="299"/>
        <v>0.7512584195466782</v>
      </c>
      <c r="W655" s="3">
        <f t="shared" si="299"/>
        <v>5.873640743714653</v>
      </c>
      <c r="X655" s="3">
        <f t="shared" si="299"/>
        <v>5.7772194497321765</v>
      </c>
    </row>
    <row r="658" ht="15.75">
      <c r="F658" s="3" t="s">
        <v>391</v>
      </c>
    </row>
    <row r="659" spans="2:24" ht="18.75">
      <c r="B659" s="141" t="s">
        <v>373</v>
      </c>
      <c r="C659" s="142"/>
      <c r="D659" s="142"/>
      <c r="E659" s="142"/>
      <c r="F659" s="143"/>
      <c r="G659" s="143"/>
      <c r="H659" s="143" t="s">
        <v>52</v>
      </c>
      <c r="I659" s="144"/>
      <c r="J659" s="145">
        <f>AVERAGE(J321,J341,J361,J495,J509,J523,J533,J542,J551,J560,J569,J578,J587,J596,J605,J614,J623,J632,J641,J650)</f>
        <v>0.03996864682780632</v>
      </c>
      <c r="K659" s="145">
        <f aca="true" t="shared" si="300" ref="K659:X659">AVERAGE(K321,K341,K361,K495,K509,K523,K533,K542,K551,K560,K569,K578,K587,K596,K605,K614,K623,K632,K641,K650)</f>
        <v>0.861615099262468</v>
      </c>
      <c r="L659" s="145">
        <f t="shared" si="300"/>
        <v>0.016789462878864146</v>
      </c>
      <c r="M659" s="145">
        <f t="shared" si="300"/>
        <v>0.027842615347737066</v>
      </c>
      <c r="N659" s="145">
        <f t="shared" si="300"/>
        <v>0.06495878539324175</v>
      </c>
      <c r="O659" s="145">
        <f t="shared" si="300"/>
        <v>0.0662538361758333</v>
      </c>
      <c r="P659" s="145">
        <f t="shared" si="300"/>
        <v>0.012712507651541896</v>
      </c>
      <c r="Q659" s="145">
        <f t="shared" si="300"/>
        <v>0.01828763600827722</v>
      </c>
      <c r="R659" s="145">
        <f t="shared" si="300"/>
        <v>0.018809069570661915</v>
      </c>
      <c r="S659" s="145">
        <f t="shared" si="300"/>
        <v>0.04868880629682604</v>
      </c>
      <c r="T659" s="145">
        <f t="shared" si="300"/>
        <v>0.03387457485900078</v>
      </c>
      <c r="U659" s="145">
        <f t="shared" si="300"/>
        <v>0.032555392768237726</v>
      </c>
      <c r="V659" s="145">
        <f t="shared" si="300"/>
        <v>0.07468225051605078</v>
      </c>
      <c r="W659" s="145">
        <f t="shared" si="300"/>
        <v>1.3432639174687009</v>
      </c>
      <c r="X659" s="145">
        <f t="shared" si="300"/>
        <v>1.4930854659617656</v>
      </c>
    </row>
    <row r="660" spans="2:24" ht="18.75">
      <c r="B660" s="141" t="s">
        <v>374</v>
      </c>
      <c r="C660" s="142"/>
      <c r="D660" s="142"/>
      <c r="E660" s="142"/>
      <c r="F660" s="143"/>
      <c r="G660" s="143"/>
      <c r="H660" s="143" t="s">
        <v>53</v>
      </c>
      <c r="I660" s="144"/>
      <c r="J660" s="145">
        <f>STDEV(J321,J341,J361,J495,J509,J523,J533,J542,J551,J560,J569,J578,J587,J596,J605,J614,J623,J632,J641,J650)</f>
        <v>0.022194845397012598</v>
      </c>
      <c r="K660" s="145">
        <f aca="true" t="shared" si="301" ref="K660:X660">STDEV(K321,K341,K361,K495,K509,K523,K533,K542,K551,K560,K569,K578,K587,K596,K605,K614,K623,K632,K641,K650)</f>
        <v>0.2912258837755655</v>
      </c>
      <c r="L660" s="145">
        <f t="shared" si="301"/>
        <v>0.016470179114124205</v>
      </c>
      <c r="M660" s="145">
        <f t="shared" si="301"/>
        <v>0.05812480918450135</v>
      </c>
      <c r="N660" s="145">
        <f t="shared" si="301"/>
        <v>0.14028174065244922</v>
      </c>
      <c r="O660" s="145">
        <f t="shared" si="301"/>
        <v>0.14816782910675083</v>
      </c>
      <c r="P660" s="145">
        <f t="shared" si="301"/>
        <v>0.009131203125158905</v>
      </c>
      <c r="Q660" s="145">
        <f t="shared" si="301"/>
        <v>0.009401264833772148</v>
      </c>
      <c r="R660" s="145">
        <f t="shared" si="301"/>
        <v>0.009262450870979521</v>
      </c>
      <c r="S660" s="145">
        <f t="shared" si="301"/>
        <v>0.11254175639493759</v>
      </c>
      <c r="T660" s="145">
        <f t="shared" si="301"/>
        <v>0.022918769863546247</v>
      </c>
      <c r="U660" s="145">
        <f t="shared" si="301"/>
        <v>0.025473797144847474</v>
      </c>
      <c r="V660" s="145">
        <f t="shared" si="301"/>
        <v>0.2665472085767981</v>
      </c>
      <c r="W660" s="145">
        <f t="shared" si="301"/>
        <v>1.1370242012288432</v>
      </c>
      <c r="X660" s="145">
        <f t="shared" si="301"/>
        <v>1.2011788754361592</v>
      </c>
    </row>
    <row r="661" spans="2:24" ht="18.75">
      <c r="B661" s="141" t="s">
        <v>375</v>
      </c>
      <c r="C661" s="142"/>
      <c r="D661" s="142"/>
      <c r="E661" s="142"/>
      <c r="F661" s="143"/>
      <c r="G661" s="143"/>
      <c r="H661" s="143" t="s">
        <v>56</v>
      </c>
      <c r="I661" s="144"/>
      <c r="J661" s="145">
        <f>J659</f>
        <v>0.03996864682780632</v>
      </c>
      <c r="K661" s="145">
        <f aca="true" t="shared" si="302" ref="K661:X661">K659</f>
        <v>0.861615099262468</v>
      </c>
      <c r="L661" s="145">
        <f t="shared" si="302"/>
        <v>0.016789462878864146</v>
      </c>
      <c r="M661" s="145">
        <f t="shared" si="302"/>
        <v>0.027842615347737066</v>
      </c>
      <c r="N661" s="145">
        <f t="shared" si="302"/>
        <v>0.06495878539324175</v>
      </c>
      <c r="O661" s="145">
        <f t="shared" si="302"/>
        <v>0.0662538361758333</v>
      </c>
      <c r="P661" s="145">
        <f t="shared" si="302"/>
        <v>0.012712507651541896</v>
      </c>
      <c r="Q661" s="145">
        <f t="shared" si="302"/>
        <v>0.01828763600827722</v>
      </c>
      <c r="R661" s="145">
        <f t="shared" si="302"/>
        <v>0.018809069570661915</v>
      </c>
      <c r="S661" s="145">
        <f t="shared" si="302"/>
        <v>0.04868880629682604</v>
      </c>
      <c r="T661" s="145">
        <f t="shared" si="302"/>
        <v>0.03387457485900078</v>
      </c>
      <c r="U661" s="145">
        <f t="shared" si="302"/>
        <v>0.032555392768237726</v>
      </c>
      <c r="V661" s="145">
        <f t="shared" si="302"/>
        <v>0.07468225051605078</v>
      </c>
      <c r="W661" s="145">
        <f t="shared" si="302"/>
        <v>1.3432639174687009</v>
      </c>
      <c r="X661" s="145">
        <f t="shared" si="302"/>
        <v>1.4930854659617656</v>
      </c>
    </row>
    <row r="662" spans="2:24" ht="18.75">
      <c r="B662" s="146" t="s">
        <v>332</v>
      </c>
      <c r="C662" s="146" t="s">
        <v>330</v>
      </c>
      <c r="D662" s="146" t="s">
        <v>89</v>
      </c>
      <c r="E662" s="146" t="s">
        <v>90</v>
      </c>
      <c r="F662" s="146" t="s">
        <v>91</v>
      </c>
      <c r="G662" s="146" t="s">
        <v>92</v>
      </c>
      <c r="H662" s="146" t="s">
        <v>93</v>
      </c>
      <c r="I662" s="146" t="s">
        <v>94</v>
      </c>
      <c r="J662" s="146" t="s">
        <v>252</v>
      </c>
      <c r="K662" s="146" t="s">
        <v>253</v>
      </c>
      <c r="L662" s="146" t="s">
        <v>254</v>
      </c>
      <c r="M662" s="146" t="s">
        <v>255</v>
      </c>
      <c r="N662" s="146" t="s">
        <v>256</v>
      </c>
      <c r="O662" s="146" t="s">
        <v>257</v>
      </c>
      <c r="P662" s="146" t="s">
        <v>258</v>
      </c>
      <c r="Q662" s="146" t="s">
        <v>259</v>
      </c>
      <c r="R662" s="146" t="s">
        <v>260</v>
      </c>
      <c r="S662" s="146" t="s">
        <v>261</v>
      </c>
      <c r="T662" s="146" t="s">
        <v>262</v>
      </c>
      <c r="U662" s="146" t="s">
        <v>263</v>
      </c>
      <c r="V662" s="146" t="s">
        <v>264</v>
      </c>
      <c r="W662" s="146" t="s">
        <v>265</v>
      </c>
      <c r="X662" s="146" t="s">
        <v>266</v>
      </c>
    </row>
    <row r="663" spans="2:24" ht="18.75">
      <c r="B663" s="147" t="s">
        <v>363</v>
      </c>
      <c r="C663" s="148">
        <v>87</v>
      </c>
      <c r="D663" s="149">
        <v>2</v>
      </c>
      <c r="E663" s="150">
        <v>0</v>
      </c>
      <c r="F663" s="150">
        <v>0</v>
      </c>
      <c r="G663" s="150">
        <v>77</v>
      </c>
      <c r="H663" s="150">
        <v>0</v>
      </c>
      <c r="I663" s="151">
        <v>0</v>
      </c>
      <c r="J663" s="152">
        <v>15.157</v>
      </c>
      <c r="K663" s="152">
        <v>52.633</v>
      </c>
      <c r="L663" s="152">
        <v>0.32</v>
      </c>
      <c r="M663" s="152">
        <v>0.311</v>
      </c>
      <c r="N663" s="152">
        <v>0.219</v>
      </c>
      <c r="O663" s="152">
        <v>0.727</v>
      </c>
      <c r="P663" s="152">
        <v>0.015</v>
      </c>
      <c r="Q663" s="152">
        <v>0.092</v>
      </c>
      <c r="R663" s="152">
        <v>0.561</v>
      </c>
      <c r="S663" s="152">
        <v>0.038</v>
      </c>
      <c r="T663" s="152">
        <v>0.02</v>
      </c>
      <c r="U663" s="152">
        <v>0.016</v>
      </c>
      <c r="V663" s="152">
        <v>0.013</v>
      </c>
      <c r="W663" s="152">
        <v>27.559</v>
      </c>
      <c r="X663" s="152">
        <v>97.682</v>
      </c>
    </row>
    <row r="664" spans="2:24" ht="18.75">
      <c r="B664" s="147" t="s">
        <v>363</v>
      </c>
      <c r="C664" s="148">
        <v>87</v>
      </c>
      <c r="D664" s="149">
        <v>2</v>
      </c>
      <c r="E664" s="150">
        <v>0</v>
      </c>
      <c r="F664" s="150">
        <v>0</v>
      </c>
      <c r="G664" s="150">
        <v>77</v>
      </c>
      <c r="H664" s="150">
        <v>0</v>
      </c>
      <c r="I664" s="151">
        <v>0</v>
      </c>
      <c r="J664" s="152">
        <v>11.475</v>
      </c>
      <c r="K664" s="152">
        <v>55.908</v>
      </c>
      <c r="L664" s="152">
        <v>0.335</v>
      </c>
      <c r="M664" s="152">
        <v>0.316</v>
      </c>
      <c r="N664" s="152">
        <v>0.541</v>
      </c>
      <c r="O664" s="152">
        <v>0.825</v>
      </c>
      <c r="P664" s="152">
        <v>0.013</v>
      </c>
      <c r="Q664" s="152">
        <v>0.093</v>
      </c>
      <c r="R664" s="152">
        <v>0.579</v>
      </c>
      <c r="S664" s="152">
        <v>0.061</v>
      </c>
      <c r="T664" s="152">
        <v>0</v>
      </c>
      <c r="U664" s="152">
        <v>0</v>
      </c>
      <c r="V664" s="152">
        <v>0.037</v>
      </c>
      <c r="W664" s="152">
        <v>26.523</v>
      </c>
      <c r="X664" s="152">
        <v>96.707</v>
      </c>
    </row>
    <row r="665" spans="2:24" ht="18.75">
      <c r="B665" s="147" t="s">
        <v>363</v>
      </c>
      <c r="C665" s="148">
        <v>87</v>
      </c>
      <c r="D665" s="149">
        <v>2</v>
      </c>
      <c r="E665" s="150">
        <v>0</v>
      </c>
      <c r="F665" s="150">
        <v>0</v>
      </c>
      <c r="G665" s="150">
        <v>77</v>
      </c>
      <c r="H665" s="150">
        <v>0</v>
      </c>
      <c r="I665" s="151">
        <v>0</v>
      </c>
      <c r="J665" s="152">
        <v>13.327</v>
      </c>
      <c r="K665" s="152">
        <v>49.991</v>
      </c>
      <c r="L665" s="152">
        <v>0.485</v>
      </c>
      <c r="M665" s="152">
        <v>0.789</v>
      </c>
      <c r="N665" s="152">
        <v>1.609</v>
      </c>
      <c r="O665" s="152">
        <v>1.024</v>
      </c>
      <c r="P665" s="152">
        <v>0.01</v>
      </c>
      <c r="Q665" s="152">
        <v>0.062</v>
      </c>
      <c r="R665" s="152">
        <v>0.595</v>
      </c>
      <c r="S665" s="152">
        <v>0.025</v>
      </c>
      <c r="T665" s="152">
        <v>0.009</v>
      </c>
      <c r="U665" s="152">
        <v>0</v>
      </c>
      <c r="V665" s="152">
        <v>0.019</v>
      </c>
      <c r="W665" s="152">
        <v>27.588</v>
      </c>
      <c r="X665" s="152">
        <v>95.533</v>
      </c>
    </row>
    <row r="666" spans="2:24" ht="18.75">
      <c r="B666" s="147" t="s">
        <v>363</v>
      </c>
      <c r="C666" s="148">
        <v>87</v>
      </c>
      <c r="D666" s="149">
        <v>2</v>
      </c>
      <c r="E666" s="150">
        <v>0</v>
      </c>
      <c r="F666" s="150">
        <v>0</v>
      </c>
      <c r="G666" s="150">
        <v>77</v>
      </c>
      <c r="H666" s="150">
        <v>0</v>
      </c>
      <c r="I666" s="151">
        <v>0</v>
      </c>
      <c r="J666" s="152">
        <v>12.097</v>
      </c>
      <c r="K666" s="152">
        <v>56.359</v>
      </c>
      <c r="L666" s="152">
        <v>0.292</v>
      </c>
      <c r="M666" s="152">
        <v>0.277</v>
      </c>
      <c r="N666" s="152">
        <v>0.053</v>
      </c>
      <c r="O666" s="152">
        <v>0.876</v>
      </c>
      <c r="P666" s="152">
        <v>0.014</v>
      </c>
      <c r="Q666" s="152">
        <v>0.101</v>
      </c>
      <c r="R666" s="152">
        <v>0.671</v>
      </c>
      <c r="S666" s="152">
        <v>0.018</v>
      </c>
      <c r="T666" s="152">
        <v>0</v>
      </c>
      <c r="U666" s="152">
        <v>0</v>
      </c>
      <c r="V666" s="152">
        <v>0.015</v>
      </c>
      <c r="W666" s="152">
        <v>26.537</v>
      </c>
      <c r="X666" s="152">
        <v>97.309</v>
      </c>
    </row>
    <row r="667" spans="2:24" ht="18.75">
      <c r="B667" s="147" t="s">
        <v>363</v>
      </c>
      <c r="C667" s="148">
        <v>87</v>
      </c>
      <c r="D667" s="149">
        <v>2</v>
      </c>
      <c r="E667" s="150">
        <v>0</v>
      </c>
      <c r="F667" s="150">
        <v>0</v>
      </c>
      <c r="G667" s="150">
        <v>77</v>
      </c>
      <c r="H667" s="150">
        <v>0</v>
      </c>
      <c r="I667" s="151">
        <v>0</v>
      </c>
      <c r="J667" s="152">
        <v>13.47</v>
      </c>
      <c r="K667" s="152">
        <v>54.796</v>
      </c>
      <c r="L667" s="152">
        <v>0.401</v>
      </c>
      <c r="M667" s="152">
        <v>0.339</v>
      </c>
      <c r="N667" s="152">
        <v>0.162</v>
      </c>
      <c r="O667" s="152">
        <v>0.809</v>
      </c>
      <c r="P667" s="152">
        <v>0.012</v>
      </c>
      <c r="Q667" s="152">
        <v>0.101</v>
      </c>
      <c r="R667" s="152">
        <v>0.614</v>
      </c>
      <c r="S667" s="152">
        <v>0.028</v>
      </c>
      <c r="T667" s="152">
        <v>0.006</v>
      </c>
      <c r="U667" s="152">
        <v>0</v>
      </c>
      <c r="V667" s="152">
        <v>0.021</v>
      </c>
      <c r="W667" s="152">
        <v>26.7</v>
      </c>
      <c r="X667" s="152">
        <v>97.459</v>
      </c>
    </row>
    <row r="668" spans="2:24" ht="18.75">
      <c r="B668" s="147"/>
      <c r="C668" s="148"/>
      <c r="D668" s="150"/>
      <c r="E668" s="150"/>
      <c r="F668" s="150"/>
      <c r="G668" s="150"/>
      <c r="H668" s="153"/>
      <c r="I668" s="154" t="s">
        <v>2</v>
      </c>
      <c r="J668" s="155">
        <f>AVERAGE(J663:J667)</f>
        <v>13.1052</v>
      </c>
      <c r="K668" s="155">
        <f aca="true" t="shared" si="303" ref="K668:X668">AVERAGE(K663:K667)</f>
        <v>53.937400000000004</v>
      </c>
      <c r="L668" s="155">
        <f t="shared" si="303"/>
        <v>0.36660000000000004</v>
      </c>
      <c r="M668" s="155">
        <f t="shared" si="303"/>
        <v>0.4064</v>
      </c>
      <c r="N668" s="155">
        <f t="shared" si="303"/>
        <v>0.5167999999999999</v>
      </c>
      <c r="O668" s="155">
        <f t="shared" si="303"/>
        <v>0.8522000000000001</v>
      </c>
      <c r="P668" s="155">
        <f t="shared" si="303"/>
        <v>0.0128</v>
      </c>
      <c r="Q668" s="155">
        <f t="shared" si="303"/>
        <v>0.08979999999999999</v>
      </c>
      <c r="R668" s="155">
        <f t="shared" si="303"/>
        <v>0.604</v>
      </c>
      <c r="S668" s="155">
        <f t="shared" si="303"/>
        <v>0.033999999999999996</v>
      </c>
      <c r="T668" s="155">
        <f t="shared" si="303"/>
        <v>0.006999999999999999</v>
      </c>
      <c r="U668" s="155">
        <f t="shared" si="303"/>
        <v>0.0032</v>
      </c>
      <c r="V668" s="155">
        <f t="shared" si="303"/>
        <v>0.020999999999999998</v>
      </c>
      <c r="W668" s="155">
        <f t="shared" si="303"/>
        <v>26.981399999999997</v>
      </c>
      <c r="X668" s="155">
        <f t="shared" si="303"/>
        <v>96.938</v>
      </c>
    </row>
    <row r="669" spans="2:24" ht="18.75">
      <c r="B669" s="147"/>
      <c r="C669" s="148"/>
      <c r="D669" s="150"/>
      <c r="E669" s="150"/>
      <c r="F669" s="150"/>
      <c r="G669" s="150"/>
      <c r="H669" s="153"/>
      <c r="I669" s="154" t="s">
        <v>3</v>
      </c>
      <c r="J669" s="155">
        <f>STDEV(J663:J667)</f>
        <v>1.4200507737401507</v>
      </c>
      <c r="K669" s="155">
        <f aca="true" t="shared" si="304" ref="K669:X669">STDEV(K663:K667)</f>
        <v>2.6343944845068292</v>
      </c>
      <c r="L669" s="155">
        <f t="shared" si="304"/>
        <v>0.07735825747778947</v>
      </c>
      <c r="M669" s="155">
        <f t="shared" si="304"/>
        <v>0.2150251148122006</v>
      </c>
      <c r="N669" s="155">
        <f t="shared" si="304"/>
        <v>0.6370174251933773</v>
      </c>
      <c r="O669" s="155">
        <f t="shared" si="304"/>
        <v>0.10995771914695116</v>
      </c>
      <c r="P669" s="155">
        <f t="shared" si="304"/>
        <v>0.0019235384061671342</v>
      </c>
      <c r="Q669" s="155">
        <f t="shared" si="304"/>
        <v>0.01611521020651003</v>
      </c>
      <c r="R669" s="155">
        <f t="shared" si="304"/>
        <v>0.04226109321823089</v>
      </c>
      <c r="S669" s="155">
        <f t="shared" si="304"/>
        <v>0.016718253497300495</v>
      </c>
      <c r="T669" s="155">
        <f t="shared" si="304"/>
        <v>0.008246211251235322</v>
      </c>
      <c r="U669" s="155">
        <f t="shared" si="304"/>
        <v>0.007155417527999327</v>
      </c>
      <c r="V669" s="155">
        <f t="shared" si="304"/>
        <v>0.009486832980505145</v>
      </c>
      <c r="W669" s="155">
        <f t="shared" si="304"/>
        <v>0.5450672435580779</v>
      </c>
      <c r="X669" s="155">
        <f t="shared" si="304"/>
        <v>0.8645814016042683</v>
      </c>
    </row>
    <row r="670" spans="2:24" ht="18.75">
      <c r="B670" s="147"/>
      <c r="C670" s="148"/>
      <c r="D670" s="150"/>
      <c r="E670" s="150"/>
      <c r="F670" s="150"/>
      <c r="G670" s="150"/>
      <c r="H670" s="153"/>
      <c r="I670" s="154" t="s">
        <v>4</v>
      </c>
      <c r="J670" s="155">
        <f>J669*2</f>
        <v>2.8401015474803013</v>
      </c>
      <c r="K670" s="155">
        <f aca="true" t="shared" si="305" ref="K670:X670">K669*2</f>
        <v>5.2687889690136585</v>
      </c>
      <c r="L670" s="155">
        <f t="shared" si="305"/>
        <v>0.15471651495557895</v>
      </c>
      <c r="M670" s="155">
        <f t="shared" si="305"/>
        <v>0.4300502296244012</v>
      </c>
      <c r="N670" s="155">
        <f t="shared" si="305"/>
        <v>1.2740348503867547</v>
      </c>
      <c r="O670" s="155">
        <f t="shared" si="305"/>
        <v>0.2199154382939023</v>
      </c>
      <c r="P670" s="155">
        <f t="shared" si="305"/>
        <v>0.0038470768123342685</v>
      </c>
      <c r="Q670" s="155">
        <f t="shared" si="305"/>
        <v>0.03223042041302006</v>
      </c>
      <c r="R670" s="155">
        <f t="shared" si="305"/>
        <v>0.08452218643646178</v>
      </c>
      <c r="S670" s="155">
        <f t="shared" si="305"/>
        <v>0.03343650699460099</v>
      </c>
      <c r="T670" s="155">
        <f t="shared" si="305"/>
        <v>0.016492422502470645</v>
      </c>
      <c r="U670" s="155">
        <f t="shared" si="305"/>
        <v>0.014310835055998655</v>
      </c>
      <c r="V670" s="155">
        <f t="shared" si="305"/>
        <v>0.01897366596101029</v>
      </c>
      <c r="W670" s="155">
        <f t="shared" si="305"/>
        <v>1.0901344871161558</v>
      </c>
      <c r="X670" s="155">
        <f t="shared" si="305"/>
        <v>1.7291628032085367</v>
      </c>
    </row>
    <row r="671" spans="2:24" ht="18.75">
      <c r="B671" s="147"/>
      <c r="C671" s="148"/>
      <c r="D671" s="150"/>
      <c r="E671" s="150"/>
      <c r="F671" s="150"/>
      <c r="G671" s="150"/>
      <c r="H671" s="150"/>
      <c r="I671" s="151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</row>
    <row r="672" spans="2:24" ht="18.75">
      <c r="B672" s="147"/>
      <c r="C672" s="148"/>
      <c r="D672" s="150"/>
      <c r="E672" s="150"/>
      <c r="F672" s="150"/>
      <c r="G672" s="150"/>
      <c r="H672" s="150"/>
      <c r="I672" s="151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</row>
    <row r="673" spans="2:24" ht="18.75">
      <c r="B673" s="147" t="s">
        <v>376</v>
      </c>
      <c r="C673" s="151">
        <v>5</v>
      </c>
      <c r="D673" s="156">
        <v>2</v>
      </c>
      <c r="E673" s="157">
        <v>0</v>
      </c>
      <c r="F673" s="157">
        <v>0</v>
      </c>
      <c r="G673" s="157">
        <v>0</v>
      </c>
      <c r="H673" s="157">
        <v>0</v>
      </c>
      <c r="I673" s="158">
        <v>0</v>
      </c>
      <c r="J673" s="159">
        <v>13.733</v>
      </c>
      <c r="K673" s="159">
        <v>55.089</v>
      </c>
      <c r="L673" s="159">
        <v>0.361</v>
      </c>
      <c r="M673" s="159">
        <v>0.217</v>
      </c>
      <c r="N673" s="159">
        <v>0.129</v>
      </c>
      <c r="O673" s="159">
        <v>0.797</v>
      </c>
      <c r="P673" s="159">
        <v>0.054</v>
      </c>
      <c r="Q673" s="159">
        <v>0.088</v>
      </c>
      <c r="R673" s="159">
        <v>0.582</v>
      </c>
      <c r="S673" s="159">
        <v>0.017</v>
      </c>
      <c r="T673" s="159">
        <v>0.023</v>
      </c>
      <c r="U673" s="159">
        <v>0</v>
      </c>
      <c r="V673" s="159">
        <v>0</v>
      </c>
      <c r="W673" s="159">
        <v>26.736</v>
      </c>
      <c r="X673" s="159">
        <v>97.826</v>
      </c>
    </row>
    <row r="674" spans="2:24" ht="18.75">
      <c r="B674" s="147" t="s">
        <v>376</v>
      </c>
      <c r="C674" s="151">
        <v>5</v>
      </c>
      <c r="D674" s="156">
        <v>2</v>
      </c>
      <c r="E674" s="157">
        <v>0</v>
      </c>
      <c r="F674" s="157">
        <v>0</v>
      </c>
      <c r="G674" s="157">
        <v>0</v>
      </c>
      <c r="H674" s="157">
        <v>0</v>
      </c>
      <c r="I674" s="158">
        <v>0</v>
      </c>
      <c r="J674" s="159">
        <v>13.274</v>
      </c>
      <c r="K674" s="159">
        <v>54.766</v>
      </c>
      <c r="L674" s="159">
        <v>0.673</v>
      </c>
      <c r="M674" s="159">
        <v>0.202</v>
      </c>
      <c r="N674" s="159">
        <v>0.086</v>
      </c>
      <c r="O674" s="159">
        <v>0.842</v>
      </c>
      <c r="P674" s="159">
        <v>0.046</v>
      </c>
      <c r="Q674" s="159">
        <v>0.09</v>
      </c>
      <c r="R674" s="159">
        <v>0.663</v>
      </c>
      <c r="S674" s="159">
        <v>0.021</v>
      </c>
      <c r="T674" s="159">
        <v>0.012</v>
      </c>
      <c r="U674" s="159">
        <v>0.029</v>
      </c>
      <c r="V674" s="159">
        <v>0.012</v>
      </c>
      <c r="W674" s="159">
        <v>26.899</v>
      </c>
      <c r="X674" s="159">
        <v>97.615</v>
      </c>
    </row>
    <row r="675" spans="2:24" ht="18.75">
      <c r="B675" s="147" t="s">
        <v>376</v>
      </c>
      <c r="C675" s="151">
        <v>5</v>
      </c>
      <c r="D675" s="156">
        <v>2</v>
      </c>
      <c r="E675" s="157">
        <v>0</v>
      </c>
      <c r="F675" s="157">
        <v>0</v>
      </c>
      <c r="G675" s="157">
        <v>0</v>
      </c>
      <c r="H675" s="157">
        <v>0</v>
      </c>
      <c r="I675" s="158">
        <v>0</v>
      </c>
      <c r="J675" s="159">
        <v>13.213</v>
      </c>
      <c r="K675" s="159">
        <v>53.812</v>
      </c>
      <c r="L675" s="159">
        <v>0.839</v>
      </c>
      <c r="M675" s="159">
        <v>0.153</v>
      </c>
      <c r="N675" s="159">
        <v>0.095</v>
      </c>
      <c r="O675" s="159">
        <v>0.82</v>
      </c>
      <c r="P675" s="159">
        <v>0.054</v>
      </c>
      <c r="Q675" s="159">
        <v>0.108</v>
      </c>
      <c r="R675" s="159">
        <v>0.61</v>
      </c>
      <c r="S675" s="159">
        <v>0.046</v>
      </c>
      <c r="T675" s="159">
        <v>0</v>
      </c>
      <c r="U675" s="159">
        <v>0.013</v>
      </c>
      <c r="V675" s="159">
        <v>0.014</v>
      </c>
      <c r="W675" s="159">
        <v>27.709</v>
      </c>
      <c r="X675" s="159">
        <v>97.486</v>
      </c>
    </row>
    <row r="676" spans="2:24" ht="18.75">
      <c r="B676" s="147" t="s">
        <v>376</v>
      </c>
      <c r="C676" s="151">
        <v>5</v>
      </c>
      <c r="D676" s="156">
        <v>2</v>
      </c>
      <c r="E676" s="157">
        <v>0</v>
      </c>
      <c r="F676" s="157">
        <v>0</v>
      </c>
      <c r="G676" s="157">
        <v>0</v>
      </c>
      <c r="H676" s="157">
        <v>0</v>
      </c>
      <c r="I676" s="158">
        <v>0</v>
      </c>
      <c r="J676" s="159">
        <v>12.982</v>
      </c>
      <c r="K676" s="159">
        <v>54.907</v>
      </c>
      <c r="L676" s="159">
        <v>0.675</v>
      </c>
      <c r="M676" s="159">
        <v>0.174</v>
      </c>
      <c r="N676" s="159">
        <v>0.094</v>
      </c>
      <c r="O676" s="159">
        <v>0.847</v>
      </c>
      <c r="P676" s="159">
        <v>0.051</v>
      </c>
      <c r="Q676" s="159">
        <v>0.106</v>
      </c>
      <c r="R676" s="159">
        <v>0.692</v>
      </c>
      <c r="S676" s="159">
        <v>0.034</v>
      </c>
      <c r="T676" s="159">
        <v>0.03</v>
      </c>
      <c r="U676" s="159">
        <v>0.007</v>
      </c>
      <c r="V676" s="159">
        <v>0.001</v>
      </c>
      <c r="W676" s="159">
        <v>27.004</v>
      </c>
      <c r="X676" s="159">
        <v>97.603</v>
      </c>
    </row>
    <row r="677" spans="2:24" ht="18.75">
      <c r="B677" s="147" t="s">
        <v>376</v>
      </c>
      <c r="C677" s="151">
        <v>5</v>
      </c>
      <c r="D677" s="156">
        <v>2</v>
      </c>
      <c r="E677" s="157">
        <v>0</v>
      </c>
      <c r="F677" s="157">
        <v>0</v>
      </c>
      <c r="G677" s="157">
        <v>0</v>
      </c>
      <c r="H677" s="157">
        <v>0</v>
      </c>
      <c r="I677" s="158">
        <v>0</v>
      </c>
      <c r="J677" s="159">
        <v>13.375</v>
      </c>
      <c r="K677" s="159">
        <v>54.374</v>
      </c>
      <c r="L677" s="159">
        <v>0.64</v>
      </c>
      <c r="M677" s="159">
        <v>0.191</v>
      </c>
      <c r="N677" s="159">
        <v>0.112</v>
      </c>
      <c r="O677" s="159">
        <v>0.784</v>
      </c>
      <c r="P677" s="159">
        <v>0.058</v>
      </c>
      <c r="Q677" s="159">
        <v>0.078</v>
      </c>
      <c r="R677" s="159">
        <v>0.613</v>
      </c>
      <c r="S677" s="159">
        <v>0.012</v>
      </c>
      <c r="T677" s="159">
        <v>0.035</v>
      </c>
      <c r="U677" s="159">
        <v>0</v>
      </c>
      <c r="V677" s="159">
        <v>0.006</v>
      </c>
      <c r="W677" s="159">
        <v>27.23</v>
      </c>
      <c r="X677" s="159">
        <v>97.508</v>
      </c>
    </row>
    <row r="678" spans="2:24" ht="18.75">
      <c r="B678" s="147"/>
      <c r="C678" s="151"/>
      <c r="D678" s="157"/>
      <c r="E678" s="157"/>
      <c r="F678" s="157"/>
      <c r="G678" s="157"/>
      <c r="H678" s="153"/>
      <c r="I678" s="154" t="s">
        <v>2</v>
      </c>
      <c r="J678" s="155">
        <f>AVERAGE(J673:J677)</f>
        <v>13.3154</v>
      </c>
      <c r="K678" s="155">
        <f aca="true" t="shared" si="306" ref="K678:X678">AVERAGE(K673:K677)</f>
        <v>54.5896</v>
      </c>
      <c r="L678" s="155">
        <f t="shared" si="306"/>
        <v>0.6376000000000001</v>
      </c>
      <c r="M678" s="155">
        <f t="shared" si="306"/>
        <v>0.1874</v>
      </c>
      <c r="N678" s="155">
        <f t="shared" si="306"/>
        <v>0.1032</v>
      </c>
      <c r="O678" s="155">
        <f t="shared" si="306"/>
        <v>0.818</v>
      </c>
      <c r="P678" s="155">
        <f t="shared" si="306"/>
        <v>0.0526</v>
      </c>
      <c r="Q678" s="155">
        <f t="shared" si="306"/>
        <v>0.094</v>
      </c>
      <c r="R678" s="155">
        <f t="shared" si="306"/>
        <v>0.6319999999999999</v>
      </c>
      <c r="S678" s="155">
        <f t="shared" si="306"/>
        <v>0.026000000000000002</v>
      </c>
      <c r="T678" s="155">
        <f t="shared" si="306"/>
        <v>0.02</v>
      </c>
      <c r="U678" s="155">
        <f t="shared" si="306"/>
        <v>0.0098</v>
      </c>
      <c r="V678" s="155">
        <f t="shared" si="306"/>
        <v>0.0066</v>
      </c>
      <c r="W678" s="155">
        <f t="shared" si="306"/>
        <v>27.1156</v>
      </c>
      <c r="X678" s="155">
        <f t="shared" si="306"/>
        <v>97.60759999999999</v>
      </c>
    </row>
    <row r="679" spans="2:24" ht="18.75">
      <c r="B679" s="147"/>
      <c r="C679" s="151"/>
      <c r="D679" s="157"/>
      <c r="E679" s="157"/>
      <c r="F679" s="157"/>
      <c r="G679" s="157"/>
      <c r="H679" s="153"/>
      <c r="I679" s="154" t="s">
        <v>3</v>
      </c>
      <c r="J679" s="155">
        <f>STDEV(J673:J677)</f>
        <v>0.2744527281700809</v>
      </c>
      <c r="K679" s="155">
        <f aca="true" t="shared" si="307" ref="K679:X679">STDEV(K673:K677)</f>
        <v>0.5080367112719312</v>
      </c>
      <c r="L679" s="155">
        <f t="shared" si="307"/>
        <v>0.17300809229628525</v>
      </c>
      <c r="M679" s="155">
        <f t="shared" si="307"/>
        <v>0.02482539022855404</v>
      </c>
      <c r="N679" s="155">
        <f t="shared" si="307"/>
        <v>0.0172539850469392</v>
      </c>
      <c r="O679" s="155">
        <f t="shared" si="307"/>
        <v>0.02746816338964071</v>
      </c>
      <c r="P679" s="155">
        <f t="shared" si="307"/>
        <v>0.004449719092257399</v>
      </c>
      <c r="Q679" s="155">
        <f t="shared" si="307"/>
        <v>0.012727922061357883</v>
      </c>
      <c r="R679" s="155">
        <f t="shared" si="307"/>
        <v>0.04445784520194383</v>
      </c>
      <c r="S679" s="155">
        <f t="shared" si="307"/>
        <v>0.01383835250309805</v>
      </c>
      <c r="T679" s="155">
        <f t="shared" si="307"/>
        <v>0.01412444689182553</v>
      </c>
      <c r="U679" s="155">
        <f t="shared" si="307"/>
        <v>0.012029131306956459</v>
      </c>
      <c r="V679" s="155">
        <f t="shared" si="307"/>
        <v>0.0063087241182350024</v>
      </c>
      <c r="W679" s="155">
        <f t="shared" si="307"/>
        <v>0.37705344448764766</v>
      </c>
      <c r="X679" s="155">
        <f t="shared" si="307"/>
        <v>0.13461166368483543</v>
      </c>
    </row>
    <row r="680" spans="2:24" ht="18.75">
      <c r="B680" s="147"/>
      <c r="C680" s="151"/>
      <c r="D680" s="157"/>
      <c r="E680" s="157"/>
      <c r="F680" s="157"/>
      <c r="G680" s="157"/>
      <c r="H680" s="153"/>
      <c r="I680" s="154" t="s">
        <v>4</v>
      </c>
      <c r="J680" s="155">
        <f>J679*2</f>
        <v>0.5489054563401617</v>
      </c>
      <c r="K680" s="155">
        <f aca="true" t="shared" si="308" ref="K680:X680">K679*2</f>
        <v>1.0160734225438623</v>
      </c>
      <c r="L680" s="155">
        <f t="shared" si="308"/>
        <v>0.3460161845925705</v>
      </c>
      <c r="M680" s="155">
        <f t="shared" si="308"/>
        <v>0.04965078045710808</v>
      </c>
      <c r="N680" s="155">
        <f t="shared" si="308"/>
        <v>0.0345079700938784</v>
      </c>
      <c r="O680" s="155">
        <f t="shared" si="308"/>
        <v>0.05493632677928142</v>
      </c>
      <c r="P680" s="155">
        <f t="shared" si="308"/>
        <v>0.008899438184514798</v>
      </c>
      <c r="Q680" s="155">
        <f t="shared" si="308"/>
        <v>0.025455844122715766</v>
      </c>
      <c r="R680" s="155">
        <f t="shared" si="308"/>
        <v>0.08891569040388766</v>
      </c>
      <c r="S680" s="155">
        <f t="shared" si="308"/>
        <v>0.0276767050061961</v>
      </c>
      <c r="T680" s="155">
        <f t="shared" si="308"/>
        <v>0.02824889378365106</v>
      </c>
      <c r="U680" s="155">
        <f t="shared" si="308"/>
        <v>0.024058262613912917</v>
      </c>
      <c r="V680" s="155">
        <f t="shared" si="308"/>
        <v>0.012617448236470005</v>
      </c>
      <c r="W680" s="155">
        <f t="shared" si="308"/>
        <v>0.7541068889752953</v>
      </c>
      <c r="X680" s="155">
        <f t="shared" si="308"/>
        <v>0.26922332736967086</v>
      </c>
    </row>
    <row r="681" spans="2:24" ht="18.75">
      <c r="B681" s="147"/>
      <c r="C681" s="151"/>
      <c r="D681" s="157"/>
      <c r="E681" s="157"/>
      <c r="F681" s="157"/>
      <c r="G681" s="157"/>
      <c r="H681" s="157"/>
      <c r="I681" s="158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</row>
    <row r="682" spans="2:24" ht="18.75">
      <c r="B682" s="147"/>
      <c r="C682" s="151"/>
      <c r="D682" s="157"/>
      <c r="E682" s="157"/>
      <c r="F682" s="157"/>
      <c r="G682" s="157"/>
      <c r="H682" s="157"/>
      <c r="I682" s="158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</row>
    <row r="683" spans="2:24" ht="18.75">
      <c r="B683" s="147" t="s">
        <v>377</v>
      </c>
      <c r="C683" s="151">
        <v>1</v>
      </c>
      <c r="D683" s="160">
        <v>2</v>
      </c>
      <c r="E683" s="161">
        <v>0</v>
      </c>
      <c r="F683" s="161">
        <v>0</v>
      </c>
      <c r="G683" s="161">
        <v>77</v>
      </c>
      <c r="H683" s="161">
        <v>0</v>
      </c>
      <c r="I683" s="162">
        <v>0</v>
      </c>
      <c r="J683" s="159">
        <v>7.736</v>
      </c>
      <c r="K683" s="159">
        <v>54.04</v>
      </c>
      <c r="L683" s="159">
        <v>0.286</v>
      </c>
      <c r="M683" s="159">
        <v>0.04</v>
      </c>
      <c r="N683" s="159">
        <v>2.538</v>
      </c>
      <c r="O683" s="159">
        <v>0.441</v>
      </c>
      <c r="P683" s="159">
        <v>0</v>
      </c>
      <c r="Q683" s="159">
        <v>0.034</v>
      </c>
      <c r="R683" s="159">
        <v>0.498</v>
      </c>
      <c r="S683" s="159">
        <v>3.526</v>
      </c>
      <c r="T683" s="159">
        <v>0</v>
      </c>
      <c r="U683" s="159">
        <v>0</v>
      </c>
      <c r="V683" s="159">
        <v>0.029</v>
      </c>
      <c r="W683" s="159">
        <v>25.173</v>
      </c>
      <c r="X683" s="159">
        <v>94.341</v>
      </c>
    </row>
    <row r="684" spans="2:24" ht="18.75">
      <c r="B684" s="147" t="s">
        <v>377</v>
      </c>
      <c r="C684" s="151">
        <v>1</v>
      </c>
      <c r="D684" s="160">
        <v>2</v>
      </c>
      <c r="E684" s="161">
        <v>0</v>
      </c>
      <c r="F684" s="161">
        <v>0</v>
      </c>
      <c r="G684" s="161">
        <v>77</v>
      </c>
      <c r="H684" s="161">
        <v>0</v>
      </c>
      <c r="I684" s="162">
        <v>0</v>
      </c>
      <c r="J684" s="159">
        <v>8.426</v>
      </c>
      <c r="K684" s="159">
        <v>45.722</v>
      </c>
      <c r="L684" s="159">
        <v>0.084</v>
      </c>
      <c r="M684" s="159">
        <v>0.021</v>
      </c>
      <c r="N684" s="159">
        <v>4.679</v>
      </c>
      <c r="O684" s="159">
        <v>0.602</v>
      </c>
      <c r="P684" s="159">
        <v>0</v>
      </c>
      <c r="Q684" s="159">
        <v>0.052</v>
      </c>
      <c r="R684" s="159">
        <v>0.563</v>
      </c>
      <c r="S684" s="159">
        <v>6.367</v>
      </c>
      <c r="T684" s="159">
        <v>0.026</v>
      </c>
      <c r="U684" s="159">
        <v>0.002</v>
      </c>
      <c r="V684" s="159">
        <v>0.04</v>
      </c>
      <c r="W684" s="159">
        <v>26.922</v>
      </c>
      <c r="X684" s="159">
        <v>93.508</v>
      </c>
    </row>
    <row r="685" spans="2:24" ht="18.75">
      <c r="B685" s="147" t="s">
        <v>377</v>
      </c>
      <c r="C685" s="151">
        <v>1</v>
      </c>
      <c r="D685" s="160">
        <v>2</v>
      </c>
      <c r="E685" s="161">
        <v>0</v>
      </c>
      <c r="F685" s="161">
        <v>0</v>
      </c>
      <c r="G685" s="161">
        <v>77</v>
      </c>
      <c r="H685" s="161">
        <v>0</v>
      </c>
      <c r="I685" s="162">
        <v>0</v>
      </c>
      <c r="J685" s="159">
        <v>8.538</v>
      </c>
      <c r="K685" s="159">
        <v>46.415</v>
      </c>
      <c r="L685" s="159">
        <v>0.079</v>
      </c>
      <c r="M685" s="159">
        <v>0.001</v>
      </c>
      <c r="N685" s="159">
        <v>4.367</v>
      </c>
      <c r="O685" s="159">
        <v>0.548</v>
      </c>
      <c r="P685" s="159">
        <v>0</v>
      </c>
      <c r="Q685" s="159">
        <v>0.069</v>
      </c>
      <c r="R685" s="159">
        <v>0.582</v>
      </c>
      <c r="S685" s="159">
        <v>6.104</v>
      </c>
      <c r="T685" s="159">
        <v>0.029</v>
      </c>
      <c r="U685" s="159">
        <v>0</v>
      </c>
      <c r="V685" s="159">
        <v>0.042</v>
      </c>
      <c r="W685" s="159">
        <v>27.674</v>
      </c>
      <c r="X685" s="159">
        <v>94.448</v>
      </c>
    </row>
    <row r="686" spans="2:24" ht="18.75">
      <c r="B686" s="147" t="s">
        <v>377</v>
      </c>
      <c r="C686" s="151">
        <v>1</v>
      </c>
      <c r="D686" s="160">
        <v>2</v>
      </c>
      <c r="E686" s="161">
        <v>0</v>
      </c>
      <c r="F686" s="161">
        <v>0</v>
      </c>
      <c r="G686" s="161">
        <v>77</v>
      </c>
      <c r="H686" s="161">
        <v>0</v>
      </c>
      <c r="I686" s="162">
        <v>0</v>
      </c>
      <c r="J686" s="159">
        <v>8.168</v>
      </c>
      <c r="K686" s="159">
        <v>51.949</v>
      </c>
      <c r="L686" s="159">
        <v>0.334</v>
      </c>
      <c r="M686" s="159">
        <v>0.056</v>
      </c>
      <c r="N686" s="159">
        <v>2.664</v>
      </c>
      <c r="O686" s="159">
        <v>0.572</v>
      </c>
      <c r="P686" s="159">
        <v>0.003</v>
      </c>
      <c r="Q686" s="159">
        <v>0.048</v>
      </c>
      <c r="R686" s="159">
        <v>0.513</v>
      </c>
      <c r="S686" s="159">
        <v>3.329</v>
      </c>
      <c r="T686" s="159">
        <v>0</v>
      </c>
      <c r="U686" s="159">
        <v>0</v>
      </c>
      <c r="V686" s="159">
        <v>0.062</v>
      </c>
      <c r="W686" s="159">
        <v>29.212</v>
      </c>
      <c r="X686" s="159">
        <v>96.911</v>
      </c>
    </row>
    <row r="687" spans="2:24" ht="18.75">
      <c r="B687" s="147" t="s">
        <v>377</v>
      </c>
      <c r="C687" s="151">
        <v>1</v>
      </c>
      <c r="D687" s="160">
        <v>2</v>
      </c>
      <c r="E687" s="161">
        <v>0</v>
      </c>
      <c r="F687" s="161">
        <v>0</v>
      </c>
      <c r="G687" s="161">
        <v>77</v>
      </c>
      <c r="H687" s="161">
        <v>0</v>
      </c>
      <c r="I687" s="162">
        <v>0</v>
      </c>
      <c r="J687" s="159">
        <v>8.72</v>
      </c>
      <c r="K687" s="159">
        <v>55.667</v>
      </c>
      <c r="L687" s="159">
        <v>0.533</v>
      </c>
      <c r="M687" s="159">
        <v>0.014</v>
      </c>
      <c r="N687" s="159">
        <v>1.278</v>
      </c>
      <c r="O687" s="159">
        <v>0.733</v>
      </c>
      <c r="P687" s="159">
        <v>0</v>
      </c>
      <c r="Q687" s="159">
        <v>0.178</v>
      </c>
      <c r="R687" s="159">
        <v>0.549</v>
      </c>
      <c r="S687" s="159">
        <v>1.679</v>
      </c>
      <c r="T687" s="159">
        <v>0</v>
      </c>
      <c r="U687" s="159">
        <v>0</v>
      </c>
      <c r="V687" s="159">
        <v>0.031</v>
      </c>
      <c r="W687" s="159">
        <v>28.894</v>
      </c>
      <c r="X687" s="159">
        <v>98.276</v>
      </c>
    </row>
    <row r="688" spans="2:24" ht="18.75">
      <c r="B688" s="147"/>
      <c r="C688" s="151"/>
      <c r="D688" s="161"/>
      <c r="E688" s="161"/>
      <c r="F688" s="161"/>
      <c r="G688" s="161"/>
      <c r="H688" s="153"/>
      <c r="I688" s="154" t="s">
        <v>2</v>
      </c>
      <c r="J688" s="155">
        <f>AVERAGE(J683:J687)</f>
        <v>8.317599999999999</v>
      </c>
      <c r="K688" s="155">
        <f aca="true" t="shared" si="309" ref="K688:X688">AVERAGE(K683:K687)</f>
        <v>50.758599999999994</v>
      </c>
      <c r="L688" s="155">
        <f t="shared" si="309"/>
        <v>0.2632</v>
      </c>
      <c r="M688" s="155">
        <f t="shared" si="309"/>
        <v>0.0264</v>
      </c>
      <c r="N688" s="155">
        <f t="shared" si="309"/>
        <v>3.1052</v>
      </c>
      <c r="O688" s="155">
        <f t="shared" si="309"/>
        <v>0.5791999999999999</v>
      </c>
      <c r="P688" s="155">
        <f t="shared" si="309"/>
        <v>0.0006000000000000001</v>
      </c>
      <c r="Q688" s="155">
        <f t="shared" si="309"/>
        <v>0.0762</v>
      </c>
      <c r="R688" s="155">
        <f t="shared" si="309"/>
        <v>0.5409999999999999</v>
      </c>
      <c r="S688" s="155">
        <f t="shared" si="309"/>
        <v>4.201</v>
      </c>
      <c r="T688" s="155">
        <f t="shared" si="309"/>
        <v>0.011</v>
      </c>
      <c r="U688" s="155">
        <f t="shared" si="309"/>
        <v>0.0004</v>
      </c>
      <c r="V688" s="155">
        <f t="shared" si="309"/>
        <v>0.0408</v>
      </c>
      <c r="W688" s="155">
        <f t="shared" si="309"/>
        <v>27.575</v>
      </c>
      <c r="X688" s="155">
        <f t="shared" si="309"/>
        <v>95.4968</v>
      </c>
    </row>
    <row r="689" spans="2:24" ht="18.75">
      <c r="B689" s="147"/>
      <c r="C689" s="151"/>
      <c r="D689" s="161"/>
      <c r="E689" s="161"/>
      <c r="F689" s="161"/>
      <c r="G689" s="161"/>
      <c r="H689" s="153"/>
      <c r="I689" s="154" t="s">
        <v>3</v>
      </c>
      <c r="J689" s="155">
        <f>STDEV(J683:J687)</f>
        <v>0.38173655837501375</v>
      </c>
      <c r="K689" s="155">
        <f aca="true" t="shared" si="310" ref="K689:X689">STDEV(K683:K687)</f>
        <v>4.4864024897461</v>
      </c>
      <c r="L689" s="155">
        <f t="shared" si="310"/>
        <v>0.18997815663912523</v>
      </c>
      <c r="M689" s="155">
        <f t="shared" si="310"/>
        <v>0.021732464195300078</v>
      </c>
      <c r="N689" s="155">
        <f t="shared" si="310"/>
        <v>1.407481687269857</v>
      </c>
      <c r="O689" s="155">
        <f t="shared" si="310"/>
        <v>0.1052364005465789</v>
      </c>
      <c r="P689" s="155">
        <f t="shared" si="310"/>
        <v>0.001341640786499874</v>
      </c>
      <c r="Q689" s="155">
        <f t="shared" si="310"/>
        <v>0.058259763130311455</v>
      </c>
      <c r="R689" s="155">
        <f t="shared" si="310"/>
        <v>0.03486402156952061</v>
      </c>
      <c r="S689" s="155">
        <f t="shared" si="310"/>
        <v>1.9930791504604128</v>
      </c>
      <c r="T689" s="155">
        <f t="shared" si="310"/>
        <v>0.0150996688705415</v>
      </c>
      <c r="U689" s="155">
        <f t="shared" si="310"/>
        <v>0.0008944271909999159</v>
      </c>
      <c r="V689" s="155">
        <f t="shared" si="310"/>
        <v>0.01310343466423975</v>
      </c>
      <c r="W689" s="155">
        <f t="shared" si="310"/>
        <v>1.6298269846827302</v>
      </c>
      <c r="X689" s="155">
        <f t="shared" si="310"/>
        <v>2.0071805349793546</v>
      </c>
    </row>
    <row r="690" spans="2:24" ht="18.75">
      <c r="B690" s="147"/>
      <c r="C690" s="151"/>
      <c r="D690" s="161"/>
      <c r="E690" s="161"/>
      <c r="F690" s="161"/>
      <c r="G690" s="161"/>
      <c r="H690" s="153"/>
      <c r="I690" s="154" t="s">
        <v>4</v>
      </c>
      <c r="J690" s="155">
        <f>J689*2</f>
        <v>0.7634731167500275</v>
      </c>
      <c r="K690" s="155">
        <f aca="true" t="shared" si="311" ref="K690:X690">K689*2</f>
        <v>8.9728049794922</v>
      </c>
      <c r="L690" s="155">
        <f t="shared" si="311"/>
        <v>0.37995631327825047</v>
      </c>
      <c r="M690" s="155">
        <f t="shared" si="311"/>
        <v>0.043464928390600156</v>
      </c>
      <c r="N690" s="155">
        <f t="shared" si="311"/>
        <v>2.814963374539714</v>
      </c>
      <c r="O690" s="155">
        <f t="shared" si="311"/>
        <v>0.2104728010931578</v>
      </c>
      <c r="P690" s="155">
        <f t="shared" si="311"/>
        <v>0.002683281572999748</v>
      </c>
      <c r="Q690" s="155">
        <f t="shared" si="311"/>
        <v>0.11651952626062291</v>
      </c>
      <c r="R690" s="155">
        <f t="shared" si="311"/>
        <v>0.06972804313904123</v>
      </c>
      <c r="S690" s="155">
        <f t="shared" si="311"/>
        <v>3.9861583009208257</v>
      </c>
      <c r="T690" s="155">
        <f t="shared" si="311"/>
        <v>0.030199337741083</v>
      </c>
      <c r="U690" s="155">
        <f t="shared" si="311"/>
        <v>0.0017888543819998318</v>
      </c>
      <c r="V690" s="155">
        <f t="shared" si="311"/>
        <v>0.0262068693284795</v>
      </c>
      <c r="W690" s="155">
        <f t="shared" si="311"/>
        <v>3.2596539693654605</v>
      </c>
      <c r="X690" s="155">
        <f t="shared" si="311"/>
        <v>4.014361069958709</v>
      </c>
    </row>
    <row r="691" spans="2:24" ht="18.75">
      <c r="B691" s="147"/>
      <c r="C691" s="151"/>
      <c r="D691" s="161"/>
      <c r="E691" s="161"/>
      <c r="F691" s="161"/>
      <c r="G691" s="161"/>
      <c r="H691" s="161"/>
      <c r="I691" s="162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</row>
    <row r="692" spans="2:24" ht="18.75">
      <c r="B692" s="147"/>
      <c r="C692" s="151"/>
      <c r="D692" s="161"/>
      <c r="E692" s="161"/>
      <c r="F692" s="161"/>
      <c r="G692" s="161"/>
      <c r="H692" s="161"/>
      <c r="I692" s="162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</row>
    <row r="693" spans="2:24" ht="18.75">
      <c r="B693" s="147" t="s">
        <v>378</v>
      </c>
      <c r="C693" s="151">
        <v>137</v>
      </c>
      <c r="D693" s="163">
        <v>2</v>
      </c>
      <c r="E693" s="164">
        <v>0</v>
      </c>
      <c r="F693" s="164">
        <v>0</v>
      </c>
      <c r="G693" s="164">
        <v>77</v>
      </c>
      <c r="H693" s="164">
        <v>0</v>
      </c>
      <c r="I693" s="165">
        <v>0</v>
      </c>
      <c r="J693" s="159">
        <v>11.587</v>
      </c>
      <c r="K693" s="159">
        <v>50.783</v>
      </c>
      <c r="L693" s="159">
        <v>0.877</v>
      </c>
      <c r="M693" s="159">
        <v>0.763</v>
      </c>
      <c r="N693" s="159">
        <v>1.129</v>
      </c>
      <c r="O693" s="159">
        <v>1.295</v>
      </c>
      <c r="P693" s="159">
        <v>0</v>
      </c>
      <c r="Q693" s="159">
        <v>0.153</v>
      </c>
      <c r="R693" s="159">
        <v>0.539</v>
      </c>
      <c r="S693" s="159">
        <v>0.075</v>
      </c>
      <c r="T693" s="159">
        <v>0.011</v>
      </c>
      <c r="U693" s="159">
        <v>0</v>
      </c>
      <c r="V693" s="159">
        <v>0.01</v>
      </c>
      <c r="W693" s="159">
        <v>30.278</v>
      </c>
      <c r="X693" s="159">
        <v>97.499</v>
      </c>
    </row>
    <row r="694" spans="2:24" ht="18.75">
      <c r="B694" s="147" t="s">
        <v>378</v>
      </c>
      <c r="C694" s="151">
        <v>137</v>
      </c>
      <c r="D694" s="163">
        <v>2</v>
      </c>
      <c r="E694" s="164">
        <v>0</v>
      </c>
      <c r="F694" s="164">
        <v>0</v>
      </c>
      <c r="G694" s="164">
        <v>77</v>
      </c>
      <c r="H694" s="164">
        <v>0</v>
      </c>
      <c r="I694" s="165">
        <v>0</v>
      </c>
      <c r="J694" s="159">
        <v>12.404</v>
      </c>
      <c r="K694" s="159">
        <v>43.422</v>
      </c>
      <c r="L694" s="159">
        <v>0.964</v>
      </c>
      <c r="M694" s="159">
        <v>2.134</v>
      </c>
      <c r="N694" s="159">
        <v>3.619</v>
      </c>
      <c r="O694" s="159">
        <v>2.409</v>
      </c>
      <c r="P694" s="159">
        <v>0</v>
      </c>
      <c r="Q694" s="159">
        <v>0.06</v>
      </c>
      <c r="R694" s="159">
        <v>0.546</v>
      </c>
      <c r="S694" s="159">
        <v>0.146</v>
      </c>
      <c r="T694" s="159">
        <v>0.033</v>
      </c>
      <c r="U694" s="159">
        <v>0</v>
      </c>
      <c r="V694" s="159">
        <v>0.008</v>
      </c>
      <c r="W694" s="159">
        <v>33.275</v>
      </c>
      <c r="X694" s="159">
        <v>99.019</v>
      </c>
    </row>
    <row r="695" spans="2:24" ht="18.75">
      <c r="B695" s="147" t="s">
        <v>378</v>
      </c>
      <c r="C695" s="151">
        <v>137</v>
      </c>
      <c r="D695" s="163">
        <v>2</v>
      </c>
      <c r="E695" s="164">
        <v>0</v>
      </c>
      <c r="F695" s="164">
        <v>0</v>
      </c>
      <c r="G695" s="164">
        <v>77</v>
      </c>
      <c r="H695" s="164">
        <v>0</v>
      </c>
      <c r="I695" s="165">
        <v>0</v>
      </c>
      <c r="J695" s="159">
        <v>10.383</v>
      </c>
      <c r="K695" s="159">
        <v>52.803</v>
      </c>
      <c r="L695" s="159">
        <v>0.807</v>
      </c>
      <c r="M695" s="159">
        <v>0.983</v>
      </c>
      <c r="N695" s="159">
        <v>1.297</v>
      </c>
      <c r="O695" s="159">
        <v>1.487</v>
      </c>
      <c r="P695" s="159">
        <v>0</v>
      </c>
      <c r="Q695" s="159">
        <v>0.136</v>
      </c>
      <c r="R695" s="159">
        <v>0.558</v>
      </c>
      <c r="S695" s="159">
        <v>0.067</v>
      </c>
      <c r="T695" s="159">
        <v>0</v>
      </c>
      <c r="U695" s="159">
        <v>0</v>
      </c>
      <c r="V695" s="159">
        <v>0.019</v>
      </c>
      <c r="W695" s="159">
        <v>30.106</v>
      </c>
      <c r="X695" s="159">
        <v>98.648</v>
      </c>
    </row>
    <row r="696" spans="2:24" ht="18.75">
      <c r="B696" s="147" t="s">
        <v>378</v>
      </c>
      <c r="C696" s="151">
        <v>137</v>
      </c>
      <c r="D696" s="163">
        <v>2</v>
      </c>
      <c r="E696" s="164">
        <v>0</v>
      </c>
      <c r="F696" s="164">
        <v>0</v>
      </c>
      <c r="G696" s="164">
        <v>77</v>
      </c>
      <c r="H696" s="164">
        <v>0</v>
      </c>
      <c r="I696" s="165">
        <v>0</v>
      </c>
      <c r="J696" s="159">
        <v>11.482</v>
      </c>
      <c r="K696" s="159">
        <v>50.416</v>
      </c>
      <c r="L696" s="159">
        <v>0.928</v>
      </c>
      <c r="M696" s="159">
        <v>0.762</v>
      </c>
      <c r="N696" s="159">
        <v>1.549</v>
      </c>
      <c r="O696" s="159">
        <v>1.297</v>
      </c>
      <c r="P696" s="159">
        <v>0</v>
      </c>
      <c r="Q696" s="159">
        <v>0.103</v>
      </c>
      <c r="R696" s="159">
        <v>0.534</v>
      </c>
      <c r="S696" s="159">
        <v>0.131</v>
      </c>
      <c r="T696" s="159">
        <v>0.009</v>
      </c>
      <c r="U696" s="159">
        <v>0</v>
      </c>
      <c r="V696" s="159">
        <v>0.013</v>
      </c>
      <c r="W696" s="159">
        <v>29.892</v>
      </c>
      <c r="X696" s="159">
        <v>97.115</v>
      </c>
    </row>
    <row r="697" spans="2:24" ht="18.75">
      <c r="B697" s="147" t="s">
        <v>378</v>
      </c>
      <c r="C697" s="151">
        <v>137</v>
      </c>
      <c r="D697" s="163">
        <v>2</v>
      </c>
      <c r="E697" s="164">
        <v>0</v>
      </c>
      <c r="F697" s="164">
        <v>0</v>
      </c>
      <c r="G697" s="164">
        <v>77</v>
      </c>
      <c r="H697" s="164">
        <v>0</v>
      </c>
      <c r="I697" s="165">
        <v>0</v>
      </c>
      <c r="J697" s="159">
        <v>14.319</v>
      </c>
      <c r="K697" s="159">
        <v>49.313</v>
      </c>
      <c r="L697" s="159">
        <v>1.092</v>
      </c>
      <c r="M697" s="159">
        <v>0.591</v>
      </c>
      <c r="N697" s="159">
        <v>1.141</v>
      </c>
      <c r="O697" s="159">
        <v>1.063</v>
      </c>
      <c r="P697" s="159">
        <v>0</v>
      </c>
      <c r="Q697" s="159">
        <v>0.083</v>
      </c>
      <c r="R697" s="159">
        <v>0.519</v>
      </c>
      <c r="S697" s="159">
        <v>0.061</v>
      </c>
      <c r="T697" s="159">
        <v>0.034</v>
      </c>
      <c r="U697" s="159">
        <v>0</v>
      </c>
      <c r="V697" s="159">
        <v>0.006</v>
      </c>
      <c r="W697" s="159">
        <v>30.663</v>
      </c>
      <c r="X697" s="159">
        <v>98.885</v>
      </c>
    </row>
    <row r="698" spans="2:24" ht="18.75">
      <c r="B698" s="147"/>
      <c r="C698" s="151"/>
      <c r="D698" s="164"/>
      <c r="E698" s="164"/>
      <c r="F698" s="164"/>
      <c r="G698" s="164"/>
      <c r="H698" s="153"/>
      <c r="I698" s="154" t="s">
        <v>2</v>
      </c>
      <c r="J698" s="155">
        <f>AVERAGE(J693:J697)</f>
        <v>12.035</v>
      </c>
      <c r="K698" s="155">
        <f aca="true" t="shared" si="312" ref="K698:X698">AVERAGE(K693:K697)</f>
        <v>49.34739999999999</v>
      </c>
      <c r="L698" s="155">
        <f t="shared" si="312"/>
        <v>0.9336</v>
      </c>
      <c r="M698" s="155">
        <f t="shared" si="312"/>
        <v>1.0466</v>
      </c>
      <c r="N698" s="155">
        <f t="shared" si="312"/>
        <v>1.7469999999999999</v>
      </c>
      <c r="O698" s="155">
        <f t="shared" si="312"/>
        <v>1.5101999999999998</v>
      </c>
      <c r="P698" s="155">
        <f t="shared" si="312"/>
        <v>0</v>
      </c>
      <c r="Q698" s="155">
        <f t="shared" si="312"/>
        <v>0.10699999999999998</v>
      </c>
      <c r="R698" s="155">
        <f t="shared" si="312"/>
        <v>0.5392</v>
      </c>
      <c r="S698" s="155">
        <f t="shared" si="312"/>
        <v>0.096</v>
      </c>
      <c r="T698" s="155">
        <f t="shared" si="312"/>
        <v>0.0174</v>
      </c>
      <c r="U698" s="155">
        <f t="shared" si="312"/>
        <v>0</v>
      </c>
      <c r="V698" s="155">
        <f t="shared" si="312"/>
        <v>0.0112</v>
      </c>
      <c r="W698" s="155">
        <f t="shared" si="312"/>
        <v>30.8428</v>
      </c>
      <c r="X698" s="155">
        <f t="shared" si="312"/>
        <v>98.2332</v>
      </c>
    </row>
    <row r="699" spans="2:24" ht="18.75">
      <c r="B699" s="147"/>
      <c r="C699" s="151"/>
      <c r="D699" s="164"/>
      <c r="E699" s="164"/>
      <c r="F699" s="164"/>
      <c r="G699" s="164"/>
      <c r="H699" s="153"/>
      <c r="I699" s="154" t="s">
        <v>3</v>
      </c>
      <c r="J699" s="155">
        <f>STDEV(J693:J697)</f>
        <v>1.4653015048105391</v>
      </c>
      <c r="K699" s="155">
        <f aca="true" t="shared" si="313" ref="K699:X699">STDEV(K693:K697)</f>
        <v>3.5445582658492163</v>
      </c>
      <c r="L699" s="155">
        <f t="shared" si="313"/>
        <v>0.10639219896214211</v>
      </c>
      <c r="M699" s="155">
        <f t="shared" si="313"/>
        <v>0.6235946600156228</v>
      </c>
      <c r="N699" s="155">
        <f t="shared" si="313"/>
        <v>1.0600999952834649</v>
      </c>
      <c r="O699" s="155">
        <f t="shared" si="313"/>
        <v>0.524436078087692</v>
      </c>
      <c r="P699" s="155">
        <f t="shared" si="313"/>
        <v>0</v>
      </c>
      <c r="Q699" s="155">
        <f t="shared" si="313"/>
        <v>0.03794074327158084</v>
      </c>
      <c r="R699" s="155">
        <f t="shared" si="313"/>
        <v>0.01444645285182492</v>
      </c>
      <c r="S699" s="155">
        <f t="shared" si="313"/>
        <v>0.03947150871198113</v>
      </c>
      <c r="T699" s="155">
        <f t="shared" si="313"/>
        <v>0.015274161188098028</v>
      </c>
      <c r="U699" s="155">
        <f t="shared" si="313"/>
        <v>0</v>
      </c>
      <c r="V699" s="155">
        <f t="shared" si="313"/>
        <v>0.005069516742254628</v>
      </c>
      <c r="W699" s="155">
        <f t="shared" si="313"/>
        <v>1.3886881219337905</v>
      </c>
      <c r="X699" s="155">
        <f t="shared" si="313"/>
        <v>0.8665744053455581</v>
      </c>
    </row>
    <row r="700" spans="2:24" ht="18.75">
      <c r="B700" s="147"/>
      <c r="C700" s="151"/>
      <c r="D700" s="164"/>
      <c r="E700" s="164"/>
      <c r="F700" s="164"/>
      <c r="G700" s="164"/>
      <c r="H700" s="153"/>
      <c r="I700" s="154" t="s">
        <v>4</v>
      </c>
      <c r="J700" s="155">
        <f>J699*2</f>
        <v>2.9306030096210782</v>
      </c>
      <c r="K700" s="155">
        <f aca="true" t="shared" si="314" ref="K700:X700">K699*2</f>
        <v>7.089116531698433</v>
      </c>
      <c r="L700" s="155">
        <f t="shared" si="314"/>
        <v>0.21278439792428422</v>
      </c>
      <c r="M700" s="155">
        <f t="shared" si="314"/>
        <v>1.2471893200312456</v>
      </c>
      <c r="N700" s="155">
        <f t="shared" si="314"/>
        <v>2.1201999905669298</v>
      </c>
      <c r="O700" s="155">
        <f t="shared" si="314"/>
        <v>1.048872156175384</v>
      </c>
      <c r="P700" s="155">
        <f t="shared" si="314"/>
        <v>0</v>
      </c>
      <c r="Q700" s="155">
        <f t="shared" si="314"/>
        <v>0.07588148654316168</v>
      </c>
      <c r="R700" s="155">
        <f t="shared" si="314"/>
        <v>0.02889290570364984</v>
      </c>
      <c r="S700" s="155">
        <f t="shared" si="314"/>
        <v>0.07894301742396226</v>
      </c>
      <c r="T700" s="155">
        <f t="shared" si="314"/>
        <v>0.030548322376196056</v>
      </c>
      <c r="U700" s="155">
        <f t="shared" si="314"/>
        <v>0</v>
      </c>
      <c r="V700" s="155">
        <f t="shared" si="314"/>
        <v>0.010139033484509256</v>
      </c>
      <c r="W700" s="155">
        <f t="shared" si="314"/>
        <v>2.777376243867581</v>
      </c>
      <c r="X700" s="155">
        <f t="shared" si="314"/>
        <v>1.7331488106911161</v>
      </c>
    </row>
    <row r="701" spans="2:24" ht="18.75">
      <c r="B701" s="147"/>
      <c r="C701" s="151"/>
      <c r="D701" s="164"/>
      <c r="E701" s="164"/>
      <c r="F701" s="164"/>
      <c r="G701" s="164"/>
      <c r="H701" s="164"/>
      <c r="I701" s="165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</row>
    <row r="702" spans="2:24" ht="18.75">
      <c r="B702" s="147"/>
      <c r="C702" s="151"/>
      <c r="D702" s="164"/>
      <c r="E702" s="164"/>
      <c r="F702" s="164"/>
      <c r="G702" s="164"/>
      <c r="H702" s="164"/>
      <c r="I702" s="165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</row>
    <row r="703" spans="2:24" ht="18.75">
      <c r="B703" s="147" t="s">
        <v>379</v>
      </c>
      <c r="C703" s="151">
        <v>11</v>
      </c>
      <c r="D703" s="166">
        <v>2</v>
      </c>
      <c r="E703" s="167">
        <v>1</v>
      </c>
      <c r="F703" s="167">
        <v>0</v>
      </c>
      <c r="G703" s="167">
        <v>0</v>
      </c>
      <c r="H703" s="167">
        <v>0</v>
      </c>
      <c r="I703" s="168">
        <v>0</v>
      </c>
      <c r="J703" s="159">
        <v>11.7</v>
      </c>
      <c r="K703" s="159">
        <v>58.69</v>
      </c>
      <c r="L703" s="159">
        <v>0.415</v>
      </c>
      <c r="M703" s="159">
        <v>0.108</v>
      </c>
      <c r="N703" s="159">
        <v>0.083</v>
      </c>
      <c r="O703" s="159">
        <v>0.578</v>
      </c>
      <c r="P703" s="159">
        <v>0</v>
      </c>
      <c r="Q703" s="159">
        <v>0.151</v>
      </c>
      <c r="R703" s="159">
        <v>0.266</v>
      </c>
      <c r="S703" s="159">
        <v>0.007</v>
      </c>
      <c r="T703" s="159">
        <v>0.005</v>
      </c>
      <c r="U703" s="159">
        <v>0</v>
      </c>
      <c r="V703" s="159">
        <v>0</v>
      </c>
      <c r="W703" s="159">
        <v>26.366</v>
      </c>
      <c r="X703" s="159">
        <v>98.369</v>
      </c>
    </row>
    <row r="704" spans="2:24" ht="18.75">
      <c r="B704" s="147" t="s">
        <v>379</v>
      </c>
      <c r="C704" s="151">
        <v>11</v>
      </c>
      <c r="D704" s="166">
        <v>2</v>
      </c>
      <c r="E704" s="167">
        <v>1</v>
      </c>
      <c r="F704" s="167">
        <v>0</v>
      </c>
      <c r="G704" s="167">
        <v>0</v>
      </c>
      <c r="H704" s="167">
        <v>0</v>
      </c>
      <c r="I704" s="168">
        <v>0</v>
      </c>
      <c r="J704" s="159">
        <v>11.622</v>
      </c>
      <c r="K704" s="159">
        <v>58.793</v>
      </c>
      <c r="L704" s="159">
        <v>0.432</v>
      </c>
      <c r="M704" s="159">
        <v>0.115</v>
      </c>
      <c r="N704" s="159">
        <v>0.051</v>
      </c>
      <c r="O704" s="159">
        <v>0.574</v>
      </c>
      <c r="P704" s="159">
        <v>0.001</v>
      </c>
      <c r="Q704" s="159">
        <v>0.151</v>
      </c>
      <c r="R704" s="159">
        <v>0.252</v>
      </c>
      <c r="S704" s="159">
        <v>0.003</v>
      </c>
      <c r="T704" s="159">
        <v>0.001</v>
      </c>
      <c r="U704" s="159">
        <v>0</v>
      </c>
      <c r="V704" s="159">
        <v>0.007</v>
      </c>
      <c r="W704" s="159">
        <v>26.096</v>
      </c>
      <c r="X704" s="159">
        <v>98.098</v>
      </c>
    </row>
    <row r="705" spans="2:24" ht="18.75">
      <c r="B705" s="147" t="s">
        <v>379</v>
      </c>
      <c r="C705" s="151">
        <v>11</v>
      </c>
      <c r="D705" s="166">
        <v>2</v>
      </c>
      <c r="E705" s="167">
        <v>1</v>
      </c>
      <c r="F705" s="167">
        <v>0</v>
      </c>
      <c r="G705" s="167">
        <v>0</v>
      </c>
      <c r="H705" s="167">
        <v>0</v>
      </c>
      <c r="I705" s="168">
        <v>0</v>
      </c>
      <c r="J705" s="159">
        <v>11.921</v>
      </c>
      <c r="K705" s="159">
        <v>58.66</v>
      </c>
      <c r="L705" s="159">
        <v>0.455</v>
      </c>
      <c r="M705" s="159">
        <v>0.126</v>
      </c>
      <c r="N705" s="159">
        <v>0.057</v>
      </c>
      <c r="O705" s="159">
        <v>0.577</v>
      </c>
      <c r="P705" s="159">
        <v>0</v>
      </c>
      <c r="Q705" s="159">
        <v>0.133</v>
      </c>
      <c r="R705" s="159">
        <v>0.237</v>
      </c>
      <c r="S705" s="159">
        <v>0.003</v>
      </c>
      <c r="T705" s="159">
        <v>0.009</v>
      </c>
      <c r="U705" s="159">
        <v>0</v>
      </c>
      <c r="V705" s="159">
        <v>0</v>
      </c>
      <c r="W705" s="159">
        <v>26.264</v>
      </c>
      <c r="X705" s="159">
        <v>98.44</v>
      </c>
    </row>
    <row r="706" spans="2:24" ht="18.75">
      <c r="B706" s="147" t="s">
        <v>379</v>
      </c>
      <c r="C706" s="151">
        <v>11</v>
      </c>
      <c r="D706" s="166">
        <v>2</v>
      </c>
      <c r="E706" s="167">
        <v>1</v>
      </c>
      <c r="F706" s="167">
        <v>0</v>
      </c>
      <c r="G706" s="167">
        <v>0</v>
      </c>
      <c r="H706" s="167">
        <v>0</v>
      </c>
      <c r="I706" s="168">
        <v>0</v>
      </c>
      <c r="J706" s="159">
        <v>11.837</v>
      </c>
      <c r="K706" s="159">
        <v>59.272</v>
      </c>
      <c r="L706" s="159">
        <v>0.441</v>
      </c>
      <c r="M706" s="159">
        <v>0.13</v>
      </c>
      <c r="N706" s="159">
        <v>0.069</v>
      </c>
      <c r="O706" s="159">
        <v>0.574</v>
      </c>
      <c r="P706" s="159">
        <v>0</v>
      </c>
      <c r="Q706" s="159">
        <v>0.142</v>
      </c>
      <c r="R706" s="159">
        <v>0.251</v>
      </c>
      <c r="S706" s="159">
        <v>0.013</v>
      </c>
      <c r="T706" s="159">
        <v>0</v>
      </c>
      <c r="U706" s="159">
        <v>0</v>
      </c>
      <c r="V706" s="159">
        <v>0.015</v>
      </c>
      <c r="W706" s="159">
        <v>26.404</v>
      </c>
      <c r="X706" s="159">
        <v>99.149</v>
      </c>
    </row>
    <row r="707" spans="2:24" ht="18.75">
      <c r="B707" s="147" t="s">
        <v>379</v>
      </c>
      <c r="C707" s="151">
        <v>11</v>
      </c>
      <c r="D707" s="166">
        <v>2</v>
      </c>
      <c r="E707" s="167">
        <v>1</v>
      </c>
      <c r="F707" s="167">
        <v>0</v>
      </c>
      <c r="G707" s="167">
        <v>0</v>
      </c>
      <c r="H707" s="167">
        <v>0</v>
      </c>
      <c r="I707" s="168">
        <v>0</v>
      </c>
      <c r="J707" s="159">
        <v>11.858</v>
      </c>
      <c r="K707" s="159">
        <v>58.346</v>
      </c>
      <c r="L707" s="159">
        <v>0.371</v>
      </c>
      <c r="M707" s="159">
        <v>0.156</v>
      </c>
      <c r="N707" s="159">
        <v>0.1</v>
      </c>
      <c r="O707" s="159">
        <v>0.599</v>
      </c>
      <c r="P707" s="159">
        <v>0</v>
      </c>
      <c r="Q707" s="159">
        <v>0.13</v>
      </c>
      <c r="R707" s="159">
        <v>0.245</v>
      </c>
      <c r="S707" s="159">
        <v>0.006</v>
      </c>
      <c r="T707" s="159">
        <v>0</v>
      </c>
      <c r="U707" s="159">
        <v>0</v>
      </c>
      <c r="V707" s="159">
        <v>0</v>
      </c>
      <c r="W707" s="159">
        <v>27.018</v>
      </c>
      <c r="X707" s="159">
        <v>98.829</v>
      </c>
    </row>
    <row r="708" spans="2:24" ht="18.75">
      <c r="B708" s="147"/>
      <c r="C708" s="151"/>
      <c r="D708" s="167"/>
      <c r="E708" s="167"/>
      <c r="F708" s="167"/>
      <c r="G708" s="167"/>
      <c r="H708" s="153"/>
      <c r="I708" s="154" t="s">
        <v>2</v>
      </c>
      <c r="J708" s="155">
        <f>AVERAGE(J703:J707)</f>
        <v>11.787600000000001</v>
      </c>
      <c r="K708" s="155">
        <f aca="true" t="shared" si="315" ref="K708:X708">AVERAGE(K703:K707)</f>
        <v>58.752199999999995</v>
      </c>
      <c r="L708" s="155">
        <f t="shared" si="315"/>
        <v>0.42279999999999995</v>
      </c>
      <c r="M708" s="155">
        <f t="shared" si="315"/>
        <v>0.127</v>
      </c>
      <c r="N708" s="155">
        <f t="shared" si="315"/>
        <v>0.072</v>
      </c>
      <c r="O708" s="155">
        <f t="shared" si="315"/>
        <v>0.5804</v>
      </c>
      <c r="P708" s="155">
        <f t="shared" si="315"/>
        <v>0.0002</v>
      </c>
      <c r="Q708" s="155">
        <f t="shared" si="315"/>
        <v>0.1414</v>
      </c>
      <c r="R708" s="155">
        <f t="shared" si="315"/>
        <v>0.2502</v>
      </c>
      <c r="S708" s="155">
        <f t="shared" si="315"/>
        <v>0.0064</v>
      </c>
      <c r="T708" s="155">
        <f t="shared" si="315"/>
        <v>0.003</v>
      </c>
      <c r="U708" s="155">
        <f t="shared" si="315"/>
        <v>0</v>
      </c>
      <c r="V708" s="155">
        <f t="shared" si="315"/>
        <v>0.004399999999999999</v>
      </c>
      <c r="W708" s="155">
        <f t="shared" si="315"/>
        <v>26.4296</v>
      </c>
      <c r="X708" s="155">
        <f t="shared" si="315"/>
        <v>98.577</v>
      </c>
    </row>
    <row r="709" spans="2:24" ht="18.75">
      <c r="B709" s="147"/>
      <c r="C709" s="151"/>
      <c r="D709" s="167"/>
      <c r="E709" s="167"/>
      <c r="F709" s="167"/>
      <c r="G709" s="167"/>
      <c r="H709" s="153"/>
      <c r="I709" s="154" t="s">
        <v>3</v>
      </c>
      <c r="J709" s="155">
        <f>STDEV(J703:J707)</f>
        <v>0.12276929583572602</v>
      </c>
      <c r="K709" s="155">
        <f aca="true" t="shared" si="316" ref="K709:X709">STDEV(K703:K707)</f>
        <v>0.33512117211540143</v>
      </c>
      <c r="L709" s="155">
        <f t="shared" si="316"/>
        <v>0.03239135687185704</v>
      </c>
      <c r="M709" s="155">
        <f t="shared" si="316"/>
        <v>0.01841195263952204</v>
      </c>
      <c r="N709" s="155">
        <f t="shared" si="316"/>
        <v>0.019874606914351823</v>
      </c>
      <c r="O709" s="155">
        <f t="shared" si="316"/>
        <v>0.010549881515922356</v>
      </c>
      <c r="P709" s="155">
        <f t="shared" si="316"/>
        <v>0.000447213595499958</v>
      </c>
      <c r="Q709" s="155">
        <f t="shared" si="316"/>
        <v>0.00981325634027767</v>
      </c>
      <c r="R709" s="155">
        <f t="shared" si="316"/>
        <v>0.01066302021005307</v>
      </c>
      <c r="S709" s="155">
        <f t="shared" si="316"/>
        <v>0.00409878030638384</v>
      </c>
      <c r="T709" s="155">
        <f t="shared" si="316"/>
        <v>0.003937003937005906</v>
      </c>
      <c r="U709" s="155">
        <f t="shared" si="316"/>
        <v>0</v>
      </c>
      <c r="V709" s="155">
        <f t="shared" si="316"/>
        <v>0.006655824516917494</v>
      </c>
      <c r="W709" s="155">
        <f t="shared" si="316"/>
        <v>0.3498668318089045</v>
      </c>
      <c r="X709" s="155">
        <f t="shared" si="316"/>
        <v>0.41296549492663415</v>
      </c>
    </row>
    <row r="710" spans="2:24" ht="18.75">
      <c r="B710" s="147"/>
      <c r="C710" s="151"/>
      <c r="D710" s="167"/>
      <c r="E710" s="167"/>
      <c r="F710" s="167"/>
      <c r="G710" s="167"/>
      <c r="H710" s="153"/>
      <c r="I710" s="154" t="s">
        <v>4</v>
      </c>
      <c r="J710" s="155">
        <f>J709*2</f>
        <v>0.24553859167145203</v>
      </c>
      <c r="K710" s="155">
        <f aca="true" t="shared" si="317" ref="K710:X710">K709*2</f>
        <v>0.6702423442308029</v>
      </c>
      <c r="L710" s="155">
        <f t="shared" si="317"/>
        <v>0.06478271374371408</v>
      </c>
      <c r="M710" s="155">
        <f t="shared" si="317"/>
        <v>0.03682390527904408</v>
      </c>
      <c r="N710" s="155">
        <f t="shared" si="317"/>
        <v>0.039749213828703646</v>
      </c>
      <c r="O710" s="155">
        <f t="shared" si="317"/>
        <v>0.02109976303184471</v>
      </c>
      <c r="P710" s="155">
        <f t="shared" si="317"/>
        <v>0.000894427190999916</v>
      </c>
      <c r="Q710" s="155">
        <f t="shared" si="317"/>
        <v>0.01962651268055534</v>
      </c>
      <c r="R710" s="155">
        <f t="shared" si="317"/>
        <v>0.02132604042010614</v>
      </c>
      <c r="S710" s="155">
        <f t="shared" si="317"/>
        <v>0.00819756061276768</v>
      </c>
      <c r="T710" s="155">
        <f t="shared" si="317"/>
        <v>0.007874007874011811</v>
      </c>
      <c r="U710" s="155">
        <f t="shared" si="317"/>
        <v>0</v>
      </c>
      <c r="V710" s="155">
        <f t="shared" si="317"/>
        <v>0.013311649033834989</v>
      </c>
      <c r="W710" s="155">
        <f t="shared" si="317"/>
        <v>0.699733663617809</v>
      </c>
      <c r="X710" s="155">
        <f t="shared" si="317"/>
        <v>0.8259309898532683</v>
      </c>
    </row>
    <row r="711" spans="2:24" ht="18.75">
      <c r="B711" s="147"/>
      <c r="C711" s="151"/>
      <c r="D711" s="167"/>
      <c r="E711" s="167"/>
      <c r="F711" s="167"/>
      <c r="G711" s="167"/>
      <c r="H711" s="167"/>
      <c r="I711" s="168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</row>
    <row r="712" spans="2:24" ht="18.75">
      <c r="B712" s="147"/>
      <c r="C712" s="151"/>
      <c r="D712" s="167"/>
      <c r="E712" s="167"/>
      <c r="F712" s="167"/>
      <c r="G712" s="167"/>
      <c r="H712" s="167"/>
      <c r="I712" s="168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</row>
    <row r="713" spans="2:24" ht="18.75">
      <c r="B713" s="147" t="s">
        <v>380</v>
      </c>
      <c r="C713" s="151">
        <v>50</v>
      </c>
      <c r="D713" s="169">
        <v>2</v>
      </c>
      <c r="E713" s="170">
        <v>1</v>
      </c>
      <c r="F713" s="170">
        <v>0</v>
      </c>
      <c r="G713" s="170">
        <v>77</v>
      </c>
      <c r="H713" s="170">
        <v>0</v>
      </c>
      <c r="I713" s="171">
        <v>0</v>
      </c>
      <c r="J713" s="159">
        <v>12.268</v>
      </c>
      <c r="K713" s="159">
        <v>52.362</v>
      </c>
      <c r="L713" s="159">
        <v>0.494</v>
      </c>
      <c r="M713" s="159">
        <v>0.063</v>
      </c>
      <c r="N713" s="159">
        <v>0.705</v>
      </c>
      <c r="O713" s="159">
        <v>0.344</v>
      </c>
      <c r="P713" s="159">
        <v>0</v>
      </c>
      <c r="Q713" s="159">
        <v>0.071</v>
      </c>
      <c r="R713" s="159">
        <v>0.36</v>
      </c>
      <c r="S713" s="159">
        <v>0.084</v>
      </c>
      <c r="T713" s="159">
        <v>0.018</v>
      </c>
      <c r="U713" s="159">
        <v>0</v>
      </c>
      <c r="V713" s="159">
        <v>0.001</v>
      </c>
      <c r="W713" s="159">
        <v>29.111</v>
      </c>
      <c r="X713" s="159">
        <v>95.881</v>
      </c>
    </row>
    <row r="714" spans="2:24" ht="18.75">
      <c r="B714" s="147" t="s">
        <v>380</v>
      </c>
      <c r="C714" s="151">
        <v>50</v>
      </c>
      <c r="D714" s="169">
        <v>2</v>
      </c>
      <c r="E714" s="170">
        <v>1</v>
      </c>
      <c r="F714" s="170">
        <v>0</v>
      </c>
      <c r="G714" s="170">
        <v>77</v>
      </c>
      <c r="H714" s="170">
        <v>0</v>
      </c>
      <c r="I714" s="171">
        <v>0</v>
      </c>
      <c r="J714" s="159">
        <v>12.628</v>
      </c>
      <c r="K714" s="159">
        <v>52.12</v>
      </c>
      <c r="L714" s="159">
        <v>0.532</v>
      </c>
      <c r="M714" s="159">
        <v>0.125</v>
      </c>
      <c r="N714" s="159">
        <v>1.005</v>
      </c>
      <c r="O714" s="159">
        <v>0.376</v>
      </c>
      <c r="P714" s="159">
        <v>0</v>
      </c>
      <c r="Q714" s="159">
        <v>0.077</v>
      </c>
      <c r="R714" s="159">
        <v>0.309</v>
      </c>
      <c r="S714" s="159">
        <v>0.09</v>
      </c>
      <c r="T714" s="159">
        <v>0.018</v>
      </c>
      <c r="U714" s="159">
        <v>0.047</v>
      </c>
      <c r="V714" s="159">
        <v>0.015</v>
      </c>
      <c r="W714" s="159">
        <v>28.651</v>
      </c>
      <c r="X714" s="159">
        <v>95.991</v>
      </c>
    </row>
    <row r="715" spans="2:24" ht="18.75">
      <c r="B715" s="147" t="s">
        <v>380</v>
      </c>
      <c r="C715" s="151">
        <v>50</v>
      </c>
      <c r="D715" s="169">
        <v>2</v>
      </c>
      <c r="E715" s="170">
        <v>1</v>
      </c>
      <c r="F715" s="170">
        <v>0</v>
      </c>
      <c r="G715" s="170">
        <v>77</v>
      </c>
      <c r="H715" s="170">
        <v>0</v>
      </c>
      <c r="I715" s="171">
        <v>0</v>
      </c>
      <c r="J715" s="159">
        <v>11.836</v>
      </c>
      <c r="K715" s="159">
        <v>52.1</v>
      </c>
      <c r="L715" s="159">
        <v>0.511</v>
      </c>
      <c r="M715" s="159">
        <v>0.059</v>
      </c>
      <c r="N715" s="159">
        <v>0.802</v>
      </c>
      <c r="O715" s="159">
        <v>0.347</v>
      </c>
      <c r="P715" s="159">
        <v>0</v>
      </c>
      <c r="Q715" s="159">
        <v>0.075</v>
      </c>
      <c r="R715" s="159">
        <v>0.34</v>
      </c>
      <c r="S715" s="159">
        <v>0.086</v>
      </c>
      <c r="T715" s="159">
        <v>0.015</v>
      </c>
      <c r="U715" s="159">
        <v>0.007</v>
      </c>
      <c r="V715" s="159">
        <v>0</v>
      </c>
      <c r="W715" s="159">
        <v>28.973</v>
      </c>
      <c r="X715" s="159">
        <v>95.151</v>
      </c>
    </row>
    <row r="716" spans="2:24" ht="18.75">
      <c r="B716" s="147" t="s">
        <v>380</v>
      </c>
      <c r="C716" s="151">
        <v>50</v>
      </c>
      <c r="D716" s="169">
        <v>2</v>
      </c>
      <c r="E716" s="170">
        <v>1</v>
      </c>
      <c r="F716" s="170">
        <v>0</v>
      </c>
      <c r="G716" s="170">
        <v>77</v>
      </c>
      <c r="H716" s="170">
        <v>0</v>
      </c>
      <c r="I716" s="171">
        <v>0</v>
      </c>
      <c r="J716" s="159">
        <v>11.67</v>
      </c>
      <c r="K716" s="159">
        <v>52.367</v>
      </c>
      <c r="L716" s="159">
        <v>0.533</v>
      </c>
      <c r="M716" s="159">
        <v>0.168</v>
      </c>
      <c r="N716" s="159">
        <v>1.228</v>
      </c>
      <c r="O716" s="159">
        <v>0.38</v>
      </c>
      <c r="P716" s="159">
        <v>0</v>
      </c>
      <c r="Q716" s="159">
        <v>0.088</v>
      </c>
      <c r="R716" s="159">
        <v>0.36</v>
      </c>
      <c r="S716" s="159">
        <v>0.109</v>
      </c>
      <c r="T716" s="159">
        <v>0</v>
      </c>
      <c r="U716" s="159">
        <v>0</v>
      </c>
      <c r="V716" s="159">
        <v>0.005</v>
      </c>
      <c r="W716" s="159">
        <v>28.821</v>
      </c>
      <c r="X716" s="159">
        <v>95.729</v>
      </c>
    </row>
    <row r="717" spans="2:24" ht="18.75">
      <c r="B717" s="147" t="s">
        <v>380</v>
      </c>
      <c r="C717" s="151">
        <v>50</v>
      </c>
      <c r="D717" s="169">
        <v>2</v>
      </c>
      <c r="E717" s="170">
        <v>1</v>
      </c>
      <c r="F717" s="170">
        <v>0</v>
      </c>
      <c r="G717" s="170">
        <v>77</v>
      </c>
      <c r="H717" s="170">
        <v>0</v>
      </c>
      <c r="I717" s="171">
        <v>0</v>
      </c>
      <c r="J717" s="159">
        <v>13.12</v>
      </c>
      <c r="K717" s="159">
        <v>49.96</v>
      </c>
      <c r="L717" s="159">
        <v>0.54</v>
      </c>
      <c r="M717" s="159">
        <v>0.118</v>
      </c>
      <c r="N717" s="159">
        <v>1.251</v>
      </c>
      <c r="O717" s="159">
        <v>0.467</v>
      </c>
      <c r="P717" s="159">
        <v>0</v>
      </c>
      <c r="Q717" s="159">
        <v>0.116</v>
      </c>
      <c r="R717" s="159">
        <v>0.321</v>
      </c>
      <c r="S717" s="159">
        <v>0.109</v>
      </c>
      <c r="T717" s="159">
        <v>0</v>
      </c>
      <c r="U717" s="159">
        <v>0.024</v>
      </c>
      <c r="V717" s="159">
        <v>0</v>
      </c>
      <c r="W717" s="159">
        <v>30.006</v>
      </c>
      <c r="X717" s="159">
        <v>96.032</v>
      </c>
    </row>
    <row r="718" spans="2:24" ht="18.75">
      <c r="B718" s="147"/>
      <c r="C718" s="151"/>
      <c r="D718" s="170"/>
      <c r="E718" s="170"/>
      <c r="F718" s="170"/>
      <c r="G718" s="170"/>
      <c r="H718" s="153"/>
      <c r="I718" s="154" t="s">
        <v>2</v>
      </c>
      <c r="J718" s="155">
        <f>AVERAGE(J713:J717)</f>
        <v>12.3044</v>
      </c>
      <c r="K718" s="155">
        <f aca="true" t="shared" si="318" ref="K718:X718">AVERAGE(K713:K717)</f>
        <v>51.7818</v>
      </c>
      <c r="L718" s="155">
        <f t="shared" si="318"/>
        <v>0.522</v>
      </c>
      <c r="M718" s="155">
        <f t="shared" si="318"/>
        <v>0.1066</v>
      </c>
      <c r="N718" s="155">
        <f t="shared" si="318"/>
        <v>0.9982</v>
      </c>
      <c r="O718" s="155">
        <f t="shared" si="318"/>
        <v>0.38280000000000003</v>
      </c>
      <c r="P718" s="155">
        <f t="shared" si="318"/>
        <v>0</v>
      </c>
      <c r="Q718" s="155">
        <f t="shared" si="318"/>
        <v>0.08539999999999999</v>
      </c>
      <c r="R718" s="155">
        <f t="shared" si="318"/>
        <v>0.338</v>
      </c>
      <c r="S718" s="155">
        <f t="shared" si="318"/>
        <v>0.09559999999999999</v>
      </c>
      <c r="T718" s="155">
        <f t="shared" si="318"/>
        <v>0.010199999999999999</v>
      </c>
      <c r="U718" s="155">
        <f t="shared" si="318"/>
        <v>0.0156</v>
      </c>
      <c r="V718" s="155">
        <f t="shared" si="318"/>
        <v>0.004200000000000001</v>
      </c>
      <c r="W718" s="155">
        <f t="shared" si="318"/>
        <v>29.1124</v>
      </c>
      <c r="X718" s="155">
        <f t="shared" si="318"/>
        <v>95.7568</v>
      </c>
    </row>
    <row r="719" spans="2:24" ht="18.75">
      <c r="B719" s="147"/>
      <c r="C719" s="151"/>
      <c r="D719" s="170"/>
      <c r="E719" s="170"/>
      <c r="F719" s="170"/>
      <c r="G719" s="170"/>
      <c r="H719" s="153"/>
      <c r="I719" s="154" t="s">
        <v>3</v>
      </c>
      <c r="J719" s="155">
        <f>STDEV(J713:J717)</f>
        <v>0.5901498114885741</v>
      </c>
      <c r="K719" s="155">
        <f aca="true" t="shared" si="319" ref="K719:X719">STDEV(K713:K717)</f>
        <v>1.026362119332158</v>
      </c>
      <c r="L719" s="155">
        <f t="shared" si="319"/>
        <v>0.01903943276465979</v>
      </c>
      <c r="M719" s="155">
        <f t="shared" si="319"/>
        <v>0.04583993891793486</v>
      </c>
      <c r="N719" s="155">
        <f t="shared" si="319"/>
        <v>0.24557218897912692</v>
      </c>
      <c r="O719" s="155">
        <f t="shared" si="319"/>
        <v>0.04982669966995583</v>
      </c>
      <c r="P719" s="155">
        <f t="shared" si="319"/>
        <v>0</v>
      </c>
      <c r="Q719" s="155">
        <f t="shared" si="319"/>
        <v>0.018229097618916962</v>
      </c>
      <c r="R719" s="155">
        <f t="shared" si="319"/>
        <v>0.022923786772695295</v>
      </c>
      <c r="S719" s="155">
        <f t="shared" si="319"/>
        <v>0.01242175510948431</v>
      </c>
      <c r="T719" s="155">
        <f t="shared" si="319"/>
        <v>0.009391485505499115</v>
      </c>
      <c r="U719" s="155">
        <f t="shared" si="319"/>
        <v>0.020107212636265626</v>
      </c>
      <c r="V719" s="155">
        <f t="shared" si="319"/>
        <v>0.006379655163094632</v>
      </c>
      <c r="W719" s="155">
        <f t="shared" si="319"/>
        <v>0.5281475172714531</v>
      </c>
      <c r="X719" s="155">
        <f t="shared" si="319"/>
        <v>0.3583911271223112</v>
      </c>
    </row>
    <row r="720" spans="2:24" ht="18.75">
      <c r="B720" s="147"/>
      <c r="C720" s="151"/>
      <c r="D720" s="170"/>
      <c r="E720" s="170"/>
      <c r="F720" s="170"/>
      <c r="G720" s="170"/>
      <c r="H720" s="153"/>
      <c r="I720" s="154" t="s">
        <v>4</v>
      </c>
      <c r="J720" s="155">
        <f>J719*2</f>
        <v>1.1802996229771483</v>
      </c>
      <c r="K720" s="155">
        <f aca="true" t="shared" si="320" ref="K720:X720">K719*2</f>
        <v>2.052724238664316</v>
      </c>
      <c r="L720" s="155">
        <f t="shared" si="320"/>
        <v>0.03807886552931958</v>
      </c>
      <c r="M720" s="155">
        <f t="shared" si="320"/>
        <v>0.09167987783586971</v>
      </c>
      <c r="N720" s="155">
        <f t="shared" si="320"/>
        <v>0.49114437795825383</v>
      </c>
      <c r="O720" s="155">
        <f t="shared" si="320"/>
        <v>0.09965339933991166</v>
      </c>
      <c r="P720" s="155">
        <f t="shared" si="320"/>
        <v>0</v>
      </c>
      <c r="Q720" s="155">
        <f t="shared" si="320"/>
        <v>0.036458195237833925</v>
      </c>
      <c r="R720" s="155">
        <f t="shared" si="320"/>
        <v>0.04584757354539059</v>
      </c>
      <c r="S720" s="155">
        <f t="shared" si="320"/>
        <v>0.02484351021896862</v>
      </c>
      <c r="T720" s="155">
        <f t="shared" si="320"/>
        <v>0.01878297101099823</v>
      </c>
      <c r="U720" s="155">
        <f t="shared" si="320"/>
        <v>0.04021442527253125</v>
      </c>
      <c r="V720" s="155">
        <f t="shared" si="320"/>
        <v>0.012759310326189264</v>
      </c>
      <c r="W720" s="155">
        <f t="shared" si="320"/>
        <v>1.0562950345429063</v>
      </c>
      <c r="X720" s="155">
        <f t="shared" si="320"/>
        <v>0.7167822542446224</v>
      </c>
    </row>
    <row r="721" spans="2:24" ht="18.75">
      <c r="B721" s="147"/>
      <c r="C721" s="151"/>
      <c r="D721" s="170"/>
      <c r="E721" s="170"/>
      <c r="F721" s="170"/>
      <c r="G721" s="170"/>
      <c r="H721" s="170"/>
      <c r="I721" s="171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</row>
    <row r="722" spans="2:24" ht="18.75">
      <c r="B722" s="147"/>
      <c r="C722" s="151"/>
      <c r="D722" s="170"/>
      <c r="E722" s="170"/>
      <c r="F722" s="170"/>
      <c r="G722" s="170"/>
      <c r="H722" s="170"/>
      <c r="I722" s="171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</row>
    <row r="723" spans="2:24" ht="18.75">
      <c r="B723" s="147" t="s">
        <v>369</v>
      </c>
      <c r="C723" s="151">
        <v>52</v>
      </c>
      <c r="D723" s="172">
        <v>2</v>
      </c>
      <c r="E723" s="173">
        <v>0</v>
      </c>
      <c r="F723" s="173">
        <v>0</v>
      </c>
      <c r="G723" s="173">
        <v>0</v>
      </c>
      <c r="H723" s="173">
        <v>0</v>
      </c>
      <c r="I723" s="174">
        <v>0</v>
      </c>
      <c r="J723" s="159">
        <v>7.662</v>
      </c>
      <c r="K723" s="159">
        <v>62.257</v>
      </c>
      <c r="L723" s="159">
        <v>0.036</v>
      </c>
      <c r="M723" s="159">
        <v>0</v>
      </c>
      <c r="N723" s="159">
        <v>0.037</v>
      </c>
      <c r="O723" s="159">
        <v>0.054</v>
      </c>
      <c r="P723" s="159">
        <v>0.067</v>
      </c>
      <c r="Q723" s="159">
        <v>0</v>
      </c>
      <c r="R723" s="159">
        <v>0.262</v>
      </c>
      <c r="S723" s="159">
        <v>0.002</v>
      </c>
      <c r="T723" s="159">
        <v>0.009</v>
      </c>
      <c r="U723" s="159">
        <v>0.04</v>
      </c>
      <c r="V723" s="159">
        <v>0</v>
      </c>
      <c r="W723" s="159">
        <v>28.582</v>
      </c>
      <c r="X723" s="159">
        <v>99.008</v>
      </c>
    </row>
    <row r="724" spans="2:24" ht="18.75">
      <c r="B724" s="147" t="s">
        <v>369</v>
      </c>
      <c r="C724" s="151">
        <v>52</v>
      </c>
      <c r="D724" s="172">
        <v>2</v>
      </c>
      <c r="E724" s="173">
        <v>0</v>
      </c>
      <c r="F724" s="173">
        <v>0</v>
      </c>
      <c r="G724" s="173">
        <v>0</v>
      </c>
      <c r="H724" s="173">
        <v>0</v>
      </c>
      <c r="I724" s="174">
        <v>0</v>
      </c>
      <c r="J724" s="159">
        <v>7.589</v>
      </c>
      <c r="K724" s="159">
        <v>61.932</v>
      </c>
      <c r="L724" s="159">
        <v>0.027</v>
      </c>
      <c r="M724" s="159">
        <v>0.014</v>
      </c>
      <c r="N724" s="159">
        <v>0.041</v>
      </c>
      <c r="O724" s="159">
        <v>0.059</v>
      </c>
      <c r="P724" s="159">
        <v>0.058</v>
      </c>
      <c r="Q724" s="159">
        <v>0.006</v>
      </c>
      <c r="R724" s="159">
        <v>0.266</v>
      </c>
      <c r="S724" s="159">
        <v>0</v>
      </c>
      <c r="T724" s="159">
        <v>0.01</v>
      </c>
      <c r="U724" s="159">
        <v>0</v>
      </c>
      <c r="V724" s="159">
        <v>0</v>
      </c>
      <c r="W724" s="159">
        <v>28.599</v>
      </c>
      <c r="X724" s="159">
        <v>98.599</v>
      </c>
    </row>
    <row r="725" spans="2:24" ht="18.75">
      <c r="B725" s="147" t="s">
        <v>369</v>
      </c>
      <c r="C725" s="151">
        <v>52</v>
      </c>
      <c r="D725" s="172">
        <v>2</v>
      </c>
      <c r="E725" s="173">
        <v>0</v>
      </c>
      <c r="F725" s="173">
        <v>0</v>
      </c>
      <c r="G725" s="173">
        <v>0</v>
      </c>
      <c r="H725" s="173">
        <v>0</v>
      </c>
      <c r="I725" s="174">
        <v>0</v>
      </c>
      <c r="J725" s="159">
        <v>7.599</v>
      </c>
      <c r="K725" s="159">
        <v>62.023</v>
      </c>
      <c r="L725" s="159">
        <v>0.05</v>
      </c>
      <c r="M725" s="159">
        <v>0.007</v>
      </c>
      <c r="N725" s="159">
        <v>0.034</v>
      </c>
      <c r="O725" s="159">
        <v>0.063</v>
      </c>
      <c r="P725" s="159">
        <v>0.071</v>
      </c>
      <c r="Q725" s="159">
        <v>0</v>
      </c>
      <c r="R725" s="159">
        <v>0.249</v>
      </c>
      <c r="S725" s="159">
        <v>0.01</v>
      </c>
      <c r="T725" s="159">
        <v>0</v>
      </c>
      <c r="U725" s="159">
        <v>0</v>
      </c>
      <c r="V725" s="159">
        <v>0.007</v>
      </c>
      <c r="W725" s="159">
        <v>27.6</v>
      </c>
      <c r="X725" s="159">
        <v>97.714</v>
      </c>
    </row>
    <row r="726" spans="2:24" ht="18.75">
      <c r="B726" s="147" t="s">
        <v>369</v>
      </c>
      <c r="C726" s="151">
        <v>52</v>
      </c>
      <c r="D726" s="172">
        <v>2</v>
      </c>
      <c r="E726" s="173">
        <v>0</v>
      </c>
      <c r="F726" s="173">
        <v>0</v>
      </c>
      <c r="G726" s="173">
        <v>0</v>
      </c>
      <c r="H726" s="173">
        <v>0</v>
      </c>
      <c r="I726" s="174">
        <v>0</v>
      </c>
      <c r="J726" s="159">
        <v>7.688</v>
      </c>
      <c r="K726" s="159">
        <v>61.86</v>
      </c>
      <c r="L726" s="159">
        <v>0.039</v>
      </c>
      <c r="M726" s="159">
        <v>0.01</v>
      </c>
      <c r="N726" s="159">
        <v>0.026</v>
      </c>
      <c r="O726" s="159">
        <v>0.06</v>
      </c>
      <c r="P726" s="159">
        <v>0.064</v>
      </c>
      <c r="Q726" s="159">
        <v>0.009</v>
      </c>
      <c r="R726" s="159">
        <v>0.254</v>
      </c>
      <c r="S726" s="159">
        <v>0.007</v>
      </c>
      <c r="T726" s="159">
        <v>0.01</v>
      </c>
      <c r="U726" s="159">
        <v>0.001</v>
      </c>
      <c r="V726" s="159">
        <v>0</v>
      </c>
      <c r="W726" s="159">
        <v>27.733</v>
      </c>
      <c r="X726" s="159">
        <v>97.761</v>
      </c>
    </row>
    <row r="727" spans="2:24" ht="18.75">
      <c r="B727" s="147" t="s">
        <v>369</v>
      </c>
      <c r="C727" s="151">
        <v>52</v>
      </c>
      <c r="D727" s="172">
        <v>2</v>
      </c>
      <c r="E727" s="173">
        <v>0</v>
      </c>
      <c r="F727" s="173">
        <v>0</v>
      </c>
      <c r="G727" s="173">
        <v>0</v>
      </c>
      <c r="H727" s="173">
        <v>0</v>
      </c>
      <c r="I727" s="174">
        <v>0</v>
      </c>
      <c r="J727" s="159">
        <v>7.632</v>
      </c>
      <c r="K727" s="159">
        <v>61.151</v>
      </c>
      <c r="L727" s="159">
        <v>0.047</v>
      </c>
      <c r="M727" s="159">
        <v>0.016</v>
      </c>
      <c r="N727" s="159">
        <v>0.044</v>
      </c>
      <c r="O727" s="159">
        <v>0.06</v>
      </c>
      <c r="P727" s="159">
        <v>0.064</v>
      </c>
      <c r="Q727" s="159">
        <v>0</v>
      </c>
      <c r="R727" s="159">
        <v>0.25</v>
      </c>
      <c r="S727" s="159">
        <v>0.016</v>
      </c>
      <c r="T727" s="159">
        <v>0.015</v>
      </c>
      <c r="U727" s="159">
        <v>0</v>
      </c>
      <c r="V727" s="159">
        <v>0</v>
      </c>
      <c r="W727" s="159">
        <v>28.684</v>
      </c>
      <c r="X727" s="159">
        <v>97.98</v>
      </c>
    </row>
    <row r="728" spans="2:24" ht="18.75">
      <c r="B728" s="147"/>
      <c r="C728" s="151"/>
      <c r="D728" s="173"/>
      <c r="E728" s="173"/>
      <c r="F728" s="173"/>
      <c r="G728" s="173"/>
      <c r="H728" s="153"/>
      <c r="I728" s="154" t="s">
        <v>2</v>
      </c>
      <c r="J728" s="155">
        <f>AVERAGE(J723:J727)</f>
        <v>7.634</v>
      </c>
      <c r="K728" s="155">
        <f aca="true" t="shared" si="321" ref="K728:X728">AVERAGE(K723:K727)</f>
        <v>61.8446</v>
      </c>
      <c r="L728" s="155">
        <f t="shared" si="321"/>
        <v>0.0398</v>
      </c>
      <c r="M728" s="155">
        <f t="shared" si="321"/>
        <v>0.0094</v>
      </c>
      <c r="N728" s="155">
        <f t="shared" si="321"/>
        <v>0.0364</v>
      </c>
      <c r="O728" s="155">
        <f t="shared" si="321"/>
        <v>0.059199999999999996</v>
      </c>
      <c r="P728" s="155">
        <f t="shared" si="321"/>
        <v>0.0648</v>
      </c>
      <c r="Q728" s="155">
        <f t="shared" si="321"/>
        <v>0.003</v>
      </c>
      <c r="R728" s="155">
        <f t="shared" si="321"/>
        <v>0.25620000000000004</v>
      </c>
      <c r="S728" s="155">
        <f t="shared" si="321"/>
        <v>0.007000000000000001</v>
      </c>
      <c r="T728" s="155">
        <f t="shared" si="321"/>
        <v>0.008799999999999999</v>
      </c>
      <c r="U728" s="155">
        <f t="shared" si="321"/>
        <v>0.0082</v>
      </c>
      <c r="V728" s="155">
        <f t="shared" si="321"/>
        <v>0.0014</v>
      </c>
      <c r="W728" s="155">
        <f t="shared" si="321"/>
        <v>28.239600000000003</v>
      </c>
      <c r="X728" s="155">
        <f t="shared" si="321"/>
        <v>98.2124</v>
      </c>
    </row>
    <row r="729" spans="2:24" ht="18.75">
      <c r="B729" s="147"/>
      <c r="C729" s="151"/>
      <c r="D729" s="173"/>
      <c r="E729" s="173"/>
      <c r="F729" s="173"/>
      <c r="G729" s="173"/>
      <c r="H729" s="153"/>
      <c r="I729" s="154" t="s">
        <v>3</v>
      </c>
      <c r="J729" s="155">
        <f>STDEV(J723:J727)</f>
        <v>0.041695323478778516</v>
      </c>
      <c r="K729" s="155">
        <f aca="true" t="shared" si="322" ref="K729:X729">STDEV(K723:K727)</f>
        <v>0.4155890999533058</v>
      </c>
      <c r="L729" s="155">
        <f t="shared" si="322"/>
        <v>0.009148770409186139</v>
      </c>
      <c r="M729" s="155">
        <f t="shared" si="322"/>
        <v>0.006308724118235001</v>
      </c>
      <c r="N729" s="155">
        <f t="shared" si="322"/>
        <v>0.006949820141557608</v>
      </c>
      <c r="O729" s="155">
        <f t="shared" si="322"/>
        <v>0.003271085446759225</v>
      </c>
      <c r="P729" s="155">
        <f t="shared" si="322"/>
        <v>0.004764451699828635</v>
      </c>
      <c r="Q729" s="155">
        <f t="shared" si="322"/>
        <v>0.004242640687119285</v>
      </c>
      <c r="R729" s="155">
        <f t="shared" si="322"/>
        <v>0.007496665925596532</v>
      </c>
      <c r="S729" s="155">
        <f t="shared" si="322"/>
        <v>0.006403124237432847</v>
      </c>
      <c r="T729" s="155">
        <f t="shared" si="322"/>
        <v>0.0054497706373754845</v>
      </c>
      <c r="U729" s="155">
        <f t="shared" si="322"/>
        <v>0.017782013384316186</v>
      </c>
      <c r="V729" s="155">
        <f t="shared" si="322"/>
        <v>0.0031304951684997056</v>
      </c>
      <c r="W729" s="155">
        <f t="shared" si="322"/>
        <v>0.5266946933471038</v>
      </c>
      <c r="X729" s="155">
        <f t="shared" si="322"/>
        <v>0.5675855001671554</v>
      </c>
    </row>
    <row r="730" spans="2:24" ht="18.75">
      <c r="B730" s="147"/>
      <c r="C730" s="151"/>
      <c r="D730" s="173"/>
      <c r="E730" s="173"/>
      <c r="F730" s="173"/>
      <c r="G730" s="173"/>
      <c r="H730" s="153"/>
      <c r="I730" s="154" t="s">
        <v>4</v>
      </c>
      <c r="J730" s="155">
        <f>J729*2</f>
        <v>0.08339064695755703</v>
      </c>
      <c r="K730" s="155">
        <f aca="true" t="shared" si="323" ref="K730:X730">K729*2</f>
        <v>0.8311781999066116</v>
      </c>
      <c r="L730" s="155">
        <f t="shared" si="323"/>
        <v>0.018297540818372277</v>
      </c>
      <c r="M730" s="155">
        <f t="shared" si="323"/>
        <v>0.012617448236470001</v>
      </c>
      <c r="N730" s="155">
        <f t="shared" si="323"/>
        <v>0.013899640283115217</v>
      </c>
      <c r="O730" s="155">
        <f t="shared" si="323"/>
        <v>0.00654217089351845</v>
      </c>
      <c r="P730" s="155">
        <f t="shared" si="323"/>
        <v>0.00952890339965727</v>
      </c>
      <c r="Q730" s="155">
        <f t="shared" si="323"/>
        <v>0.00848528137423857</v>
      </c>
      <c r="R730" s="155">
        <f t="shared" si="323"/>
        <v>0.014993331851193064</v>
      </c>
      <c r="S730" s="155">
        <f t="shared" si="323"/>
        <v>0.012806248474865695</v>
      </c>
      <c r="T730" s="155">
        <f t="shared" si="323"/>
        <v>0.010899541274750969</v>
      </c>
      <c r="U730" s="155">
        <f t="shared" si="323"/>
        <v>0.03556402676863237</v>
      </c>
      <c r="V730" s="155">
        <f t="shared" si="323"/>
        <v>0.006260990336999411</v>
      </c>
      <c r="W730" s="155">
        <f t="shared" si="323"/>
        <v>1.0533893866942077</v>
      </c>
      <c r="X730" s="155">
        <f t="shared" si="323"/>
        <v>1.1351710003343107</v>
      </c>
    </row>
    <row r="731" spans="2:24" ht="18.75">
      <c r="B731" s="147"/>
      <c r="C731" s="151"/>
      <c r="D731" s="173"/>
      <c r="E731" s="173"/>
      <c r="F731" s="173"/>
      <c r="G731" s="173"/>
      <c r="H731" s="173"/>
      <c r="I731" s="174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</row>
    <row r="732" spans="2:24" ht="18.75">
      <c r="B732" s="147"/>
      <c r="C732" s="151"/>
      <c r="D732" s="173"/>
      <c r="E732" s="173"/>
      <c r="F732" s="173"/>
      <c r="G732" s="173"/>
      <c r="H732" s="173"/>
      <c r="I732" s="174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</row>
    <row r="733" spans="2:24" ht="18.75">
      <c r="B733" s="147" t="s">
        <v>381</v>
      </c>
      <c r="C733" s="151">
        <v>18</v>
      </c>
      <c r="D733" s="175">
        <v>2</v>
      </c>
      <c r="E733" s="176">
        <v>1</v>
      </c>
      <c r="F733" s="176">
        <v>0</v>
      </c>
      <c r="G733" s="176">
        <v>77</v>
      </c>
      <c r="H733" s="176">
        <v>0</v>
      </c>
      <c r="I733" s="177">
        <v>0</v>
      </c>
      <c r="J733" s="159">
        <v>13.878</v>
      </c>
      <c r="K733" s="159">
        <v>50.495</v>
      </c>
      <c r="L733" s="159">
        <v>0.064</v>
      </c>
      <c r="M733" s="159">
        <v>0.238</v>
      </c>
      <c r="N733" s="159">
        <v>0.699</v>
      </c>
      <c r="O733" s="159">
        <v>0.892</v>
      </c>
      <c r="P733" s="159">
        <v>0</v>
      </c>
      <c r="Q733" s="159">
        <v>0.05</v>
      </c>
      <c r="R733" s="159">
        <v>0.581</v>
      </c>
      <c r="S733" s="159">
        <v>0.595</v>
      </c>
      <c r="T733" s="159">
        <v>0.044</v>
      </c>
      <c r="U733" s="159">
        <v>0</v>
      </c>
      <c r="V733" s="159">
        <v>0.03</v>
      </c>
      <c r="W733" s="159">
        <v>30.2</v>
      </c>
      <c r="X733" s="159">
        <v>97.768</v>
      </c>
    </row>
    <row r="734" spans="2:24" ht="18.75">
      <c r="B734" s="147" t="s">
        <v>381</v>
      </c>
      <c r="C734" s="151">
        <v>18</v>
      </c>
      <c r="D734" s="175">
        <v>2</v>
      </c>
      <c r="E734" s="176">
        <v>1</v>
      </c>
      <c r="F734" s="176">
        <v>0</v>
      </c>
      <c r="G734" s="176">
        <v>77</v>
      </c>
      <c r="H734" s="176">
        <v>0</v>
      </c>
      <c r="I734" s="177">
        <v>0</v>
      </c>
      <c r="J734" s="159">
        <v>13.104</v>
      </c>
      <c r="K734" s="159">
        <v>53.621</v>
      </c>
      <c r="L734" s="159">
        <v>0.074</v>
      </c>
      <c r="M734" s="159">
        <v>0.103</v>
      </c>
      <c r="N734" s="159">
        <v>0.2</v>
      </c>
      <c r="O734" s="159">
        <v>0.932</v>
      </c>
      <c r="P734" s="159">
        <v>0</v>
      </c>
      <c r="Q734" s="159">
        <v>0.052</v>
      </c>
      <c r="R734" s="159">
        <v>0.598</v>
      </c>
      <c r="S734" s="159">
        <v>0.117</v>
      </c>
      <c r="T734" s="159">
        <v>0</v>
      </c>
      <c r="U734" s="159">
        <v>0</v>
      </c>
      <c r="V734" s="159">
        <v>0.024</v>
      </c>
      <c r="W734" s="159">
        <v>29.379</v>
      </c>
      <c r="X734" s="159">
        <v>98.205</v>
      </c>
    </row>
    <row r="735" spans="2:24" ht="18.75">
      <c r="B735" s="147" t="s">
        <v>381</v>
      </c>
      <c r="C735" s="151">
        <v>18</v>
      </c>
      <c r="D735" s="175">
        <v>2</v>
      </c>
      <c r="E735" s="176">
        <v>1</v>
      </c>
      <c r="F735" s="176">
        <v>0</v>
      </c>
      <c r="G735" s="176">
        <v>77</v>
      </c>
      <c r="H735" s="176">
        <v>0</v>
      </c>
      <c r="I735" s="177">
        <v>0</v>
      </c>
      <c r="J735" s="159">
        <v>11.655</v>
      </c>
      <c r="K735" s="159">
        <v>54.049</v>
      </c>
      <c r="L735" s="159">
        <v>0.081</v>
      </c>
      <c r="M735" s="159">
        <v>0.134</v>
      </c>
      <c r="N735" s="159">
        <v>0.565</v>
      </c>
      <c r="O735" s="159">
        <v>0.73</v>
      </c>
      <c r="P735" s="159">
        <v>0</v>
      </c>
      <c r="Q735" s="159">
        <v>0.043</v>
      </c>
      <c r="R735" s="159">
        <v>0.492</v>
      </c>
      <c r="S735" s="159">
        <v>0.62</v>
      </c>
      <c r="T735" s="159">
        <v>0.038</v>
      </c>
      <c r="U735" s="159">
        <v>0.005</v>
      </c>
      <c r="V735" s="159">
        <v>0.025</v>
      </c>
      <c r="W735" s="159">
        <v>29.009</v>
      </c>
      <c r="X735" s="159">
        <v>97.448</v>
      </c>
    </row>
    <row r="736" spans="2:24" ht="18.75">
      <c r="B736" s="147" t="s">
        <v>381</v>
      </c>
      <c r="C736" s="151">
        <v>18</v>
      </c>
      <c r="D736" s="175">
        <v>2</v>
      </c>
      <c r="E736" s="176">
        <v>1</v>
      </c>
      <c r="F736" s="176">
        <v>0</v>
      </c>
      <c r="G736" s="176">
        <v>77</v>
      </c>
      <c r="H736" s="176">
        <v>0</v>
      </c>
      <c r="I736" s="177">
        <v>0</v>
      </c>
      <c r="J736" s="159">
        <v>13.787</v>
      </c>
      <c r="K736" s="159">
        <v>51.75</v>
      </c>
      <c r="L736" s="159">
        <v>0.073</v>
      </c>
      <c r="M736" s="159">
        <v>0.147</v>
      </c>
      <c r="N736" s="159">
        <v>0.354</v>
      </c>
      <c r="O736" s="159">
        <v>0.961</v>
      </c>
      <c r="P736" s="159">
        <v>0</v>
      </c>
      <c r="Q736" s="159">
        <v>0.022</v>
      </c>
      <c r="R736" s="159">
        <v>0.6</v>
      </c>
      <c r="S736" s="159">
        <v>0.266</v>
      </c>
      <c r="T736" s="159">
        <v>0.018</v>
      </c>
      <c r="U736" s="159">
        <v>0.003</v>
      </c>
      <c r="V736" s="159">
        <v>0.037</v>
      </c>
      <c r="W736" s="159">
        <v>30.156</v>
      </c>
      <c r="X736" s="159">
        <v>98.174</v>
      </c>
    </row>
    <row r="737" spans="2:24" ht="18.75">
      <c r="B737" s="147" t="s">
        <v>381</v>
      </c>
      <c r="C737" s="151">
        <v>18</v>
      </c>
      <c r="D737" s="175">
        <v>2</v>
      </c>
      <c r="E737" s="176">
        <v>1</v>
      </c>
      <c r="F737" s="176">
        <v>0</v>
      </c>
      <c r="G737" s="176">
        <v>77</v>
      </c>
      <c r="H737" s="176">
        <v>0</v>
      </c>
      <c r="I737" s="177">
        <v>0</v>
      </c>
      <c r="J737" s="159">
        <v>13.51</v>
      </c>
      <c r="K737" s="159">
        <v>52.939</v>
      </c>
      <c r="L737" s="159">
        <v>0.09</v>
      </c>
      <c r="M737" s="159">
        <v>0.107</v>
      </c>
      <c r="N737" s="159">
        <v>0.26</v>
      </c>
      <c r="O737" s="159">
        <v>0.94</v>
      </c>
      <c r="P737" s="159">
        <v>0</v>
      </c>
      <c r="Q737" s="159">
        <v>0.033</v>
      </c>
      <c r="R737" s="159">
        <v>0.58</v>
      </c>
      <c r="S737" s="159">
        <v>0.107</v>
      </c>
      <c r="T737" s="159">
        <v>0</v>
      </c>
      <c r="U737" s="159">
        <v>0</v>
      </c>
      <c r="V737" s="159">
        <v>0.028</v>
      </c>
      <c r="W737" s="159">
        <v>29.367</v>
      </c>
      <c r="X737" s="159">
        <v>97.96</v>
      </c>
    </row>
    <row r="738" spans="2:24" ht="18.75">
      <c r="B738" s="147"/>
      <c r="C738" s="151"/>
      <c r="D738" s="176"/>
      <c r="E738" s="176"/>
      <c r="F738" s="176"/>
      <c r="G738" s="176"/>
      <c r="H738" s="153"/>
      <c r="I738" s="154" t="s">
        <v>2</v>
      </c>
      <c r="J738" s="155">
        <f>AVERAGE(J733:J737)</f>
        <v>13.1868</v>
      </c>
      <c r="K738" s="155">
        <f aca="true" t="shared" si="324" ref="K738:X738">AVERAGE(K733:K737)</f>
        <v>52.5708</v>
      </c>
      <c r="L738" s="155">
        <f t="shared" si="324"/>
        <v>0.0764</v>
      </c>
      <c r="M738" s="155">
        <f t="shared" si="324"/>
        <v>0.14579999999999999</v>
      </c>
      <c r="N738" s="155">
        <f t="shared" si="324"/>
        <v>0.4156000000000001</v>
      </c>
      <c r="O738" s="155">
        <f t="shared" si="324"/>
        <v>0.891</v>
      </c>
      <c r="P738" s="155">
        <f t="shared" si="324"/>
        <v>0</v>
      </c>
      <c r="Q738" s="155">
        <f t="shared" si="324"/>
        <v>0.04</v>
      </c>
      <c r="R738" s="155">
        <f t="shared" si="324"/>
        <v>0.5702</v>
      </c>
      <c r="S738" s="155">
        <f t="shared" si="324"/>
        <v>0.34099999999999997</v>
      </c>
      <c r="T738" s="155">
        <f t="shared" si="324"/>
        <v>0.019999999999999997</v>
      </c>
      <c r="U738" s="155">
        <f t="shared" si="324"/>
        <v>0.0016</v>
      </c>
      <c r="V738" s="155">
        <f t="shared" si="324"/>
        <v>0.0288</v>
      </c>
      <c r="W738" s="155">
        <f t="shared" si="324"/>
        <v>29.6222</v>
      </c>
      <c r="X738" s="155">
        <f t="shared" si="324"/>
        <v>97.911</v>
      </c>
    </row>
    <row r="739" spans="2:24" ht="18.75">
      <c r="B739" s="147"/>
      <c r="C739" s="151"/>
      <c r="D739" s="176"/>
      <c r="E739" s="176"/>
      <c r="F739" s="176"/>
      <c r="G739" s="176"/>
      <c r="H739" s="153"/>
      <c r="I739" s="154" t="s">
        <v>3</v>
      </c>
      <c r="J739" s="155">
        <f>STDEV(J733:J737)</f>
        <v>0.9077062850944686</v>
      </c>
      <c r="K739" s="155">
        <f aca="true" t="shared" si="325" ref="K739:X739">STDEV(K733:K737)</f>
        <v>1.4496745151929806</v>
      </c>
      <c r="L739" s="155">
        <f t="shared" si="325"/>
        <v>0.009710818709048143</v>
      </c>
      <c r="M739" s="155">
        <f t="shared" si="325"/>
        <v>0.05472385220358672</v>
      </c>
      <c r="N739" s="155">
        <f t="shared" si="325"/>
        <v>0.21043122391888505</v>
      </c>
      <c r="O739" s="155">
        <f t="shared" si="325"/>
        <v>0.09341306118525396</v>
      </c>
      <c r="P739" s="155">
        <f t="shared" si="325"/>
        <v>0</v>
      </c>
      <c r="Q739" s="155">
        <f t="shared" si="325"/>
        <v>0.012509996003196784</v>
      </c>
      <c r="R739" s="155">
        <f t="shared" si="325"/>
        <v>0.04469004363390127</v>
      </c>
      <c r="S739" s="155">
        <f t="shared" si="325"/>
        <v>0.2514527788671265</v>
      </c>
      <c r="T739" s="155">
        <f t="shared" si="325"/>
        <v>0.020639767440550294</v>
      </c>
      <c r="U739" s="155">
        <f t="shared" si="325"/>
        <v>0.0023021728866442675</v>
      </c>
      <c r="V739" s="155">
        <f t="shared" si="325"/>
        <v>0.005167204273105524</v>
      </c>
      <c r="W739" s="155">
        <f t="shared" si="325"/>
        <v>0.5289335497016606</v>
      </c>
      <c r="X739" s="155">
        <f t="shared" si="325"/>
        <v>0.3133783655583167</v>
      </c>
    </row>
    <row r="740" spans="2:24" ht="18.75">
      <c r="B740" s="147"/>
      <c r="C740" s="151"/>
      <c r="D740" s="176"/>
      <c r="E740" s="176"/>
      <c r="F740" s="176"/>
      <c r="G740" s="176"/>
      <c r="H740" s="153"/>
      <c r="I740" s="154" t="s">
        <v>4</v>
      </c>
      <c r="J740" s="155">
        <f>J739*2</f>
        <v>1.8154125701889372</v>
      </c>
      <c r="K740" s="155">
        <f aca="true" t="shared" si="326" ref="K740:X740">K739*2</f>
        <v>2.8993490303859613</v>
      </c>
      <c r="L740" s="155">
        <f t="shared" si="326"/>
        <v>0.019421637418096285</v>
      </c>
      <c r="M740" s="155">
        <f t="shared" si="326"/>
        <v>0.10944770440717344</v>
      </c>
      <c r="N740" s="155">
        <f t="shared" si="326"/>
        <v>0.4208624478377701</v>
      </c>
      <c r="O740" s="155">
        <f t="shared" si="326"/>
        <v>0.1868261223705079</v>
      </c>
      <c r="P740" s="155">
        <f t="shared" si="326"/>
        <v>0</v>
      </c>
      <c r="Q740" s="155">
        <f t="shared" si="326"/>
        <v>0.025019992006393568</v>
      </c>
      <c r="R740" s="155">
        <f t="shared" si="326"/>
        <v>0.08938008726780254</v>
      </c>
      <c r="S740" s="155">
        <f t="shared" si="326"/>
        <v>0.502905557734253</v>
      </c>
      <c r="T740" s="155">
        <f t="shared" si="326"/>
        <v>0.04127953488110059</v>
      </c>
      <c r="U740" s="155">
        <f t="shared" si="326"/>
        <v>0.004604345773288535</v>
      </c>
      <c r="V740" s="155">
        <f t="shared" si="326"/>
        <v>0.010334408546211048</v>
      </c>
      <c r="W740" s="155">
        <f t="shared" si="326"/>
        <v>1.0578670994033212</v>
      </c>
      <c r="X740" s="155">
        <f t="shared" si="326"/>
        <v>0.6267567311166334</v>
      </c>
    </row>
    <row r="741" spans="2:24" ht="18.75">
      <c r="B741" s="147"/>
      <c r="C741" s="151"/>
      <c r="D741" s="176"/>
      <c r="E741" s="176"/>
      <c r="F741" s="176"/>
      <c r="G741" s="176"/>
      <c r="H741" s="176"/>
      <c r="I741" s="177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</row>
    <row r="742" spans="2:24" ht="18.75">
      <c r="B742" s="147"/>
      <c r="C742" s="151"/>
      <c r="D742" s="176"/>
      <c r="E742" s="176"/>
      <c r="F742" s="176"/>
      <c r="G742" s="176"/>
      <c r="H742" s="176"/>
      <c r="I742" s="177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</row>
    <row r="743" spans="2:24" ht="18.75">
      <c r="B743" s="147" t="s">
        <v>381</v>
      </c>
      <c r="C743" s="151">
        <v>30</v>
      </c>
      <c r="D743" s="178">
        <v>2</v>
      </c>
      <c r="E743" s="179">
        <v>0</v>
      </c>
      <c r="F743" s="179">
        <v>0</v>
      </c>
      <c r="G743" s="179">
        <v>77</v>
      </c>
      <c r="H743" s="179">
        <v>0</v>
      </c>
      <c r="I743" s="180">
        <v>0</v>
      </c>
      <c r="J743" s="159">
        <v>12.651</v>
      </c>
      <c r="K743" s="159">
        <v>56.273</v>
      </c>
      <c r="L743" s="159">
        <v>0.564</v>
      </c>
      <c r="M743" s="159">
        <v>0.116</v>
      </c>
      <c r="N743" s="159">
        <v>0.078</v>
      </c>
      <c r="O743" s="159">
        <v>0.854</v>
      </c>
      <c r="P743" s="159">
        <v>0</v>
      </c>
      <c r="Q743" s="159">
        <v>0.106</v>
      </c>
      <c r="R743" s="159">
        <v>0.5</v>
      </c>
      <c r="S743" s="159">
        <v>0.009</v>
      </c>
      <c r="T743" s="159">
        <v>0.012</v>
      </c>
      <c r="U743" s="159">
        <v>0.019</v>
      </c>
      <c r="V743" s="159">
        <v>0.003</v>
      </c>
      <c r="W743" s="159">
        <v>27.151</v>
      </c>
      <c r="X743" s="159">
        <v>98.336</v>
      </c>
    </row>
    <row r="744" spans="2:24" ht="18.75">
      <c r="B744" s="147" t="s">
        <v>381</v>
      </c>
      <c r="C744" s="151">
        <v>30</v>
      </c>
      <c r="D744" s="178">
        <v>2</v>
      </c>
      <c r="E744" s="179">
        <v>0</v>
      </c>
      <c r="F744" s="179">
        <v>0</v>
      </c>
      <c r="G744" s="179">
        <v>77</v>
      </c>
      <c r="H744" s="179">
        <v>0</v>
      </c>
      <c r="I744" s="180">
        <v>0</v>
      </c>
      <c r="J744" s="159">
        <v>12.599</v>
      </c>
      <c r="K744" s="159">
        <v>56.479</v>
      </c>
      <c r="L744" s="159">
        <v>0.648</v>
      </c>
      <c r="M744" s="159">
        <v>0.073</v>
      </c>
      <c r="N744" s="159">
        <v>0.043</v>
      </c>
      <c r="O744" s="159">
        <v>0.904</v>
      </c>
      <c r="P744" s="159">
        <v>0</v>
      </c>
      <c r="Q744" s="159">
        <v>0.097</v>
      </c>
      <c r="R744" s="159">
        <v>0.529</v>
      </c>
      <c r="S744" s="159">
        <v>0.004</v>
      </c>
      <c r="T744" s="159">
        <v>0.02</v>
      </c>
      <c r="U744" s="159">
        <v>0</v>
      </c>
      <c r="V744" s="159">
        <v>0</v>
      </c>
      <c r="W744" s="159">
        <v>26.657</v>
      </c>
      <c r="X744" s="159">
        <v>98.052</v>
      </c>
    </row>
    <row r="745" spans="2:24" ht="18.75">
      <c r="B745" s="147" t="s">
        <v>381</v>
      </c>
      <c r="C745" s="151">
        <v>30</v>
      </c>
      <c r="D745" s="178">
        <v>2</v>
      </c>
      <c r="E745" s="179">
        <v>0</v>
      </c>
      <c r="F745" s="179">
        <v>0</v>
      </c>
      <c r="G745" s="179">
        <v>77</v>
      </c>
      <c r="H745" s="179">
        <v>0</v>
      </c>
      <c r="I745" s="180">
        <v>0</v>
      </c>
      <c r="J745" s="159">
        <v>12.574</v>
      </c>
      <c r="K745" s="159">
        <v>56.428</v>
      </c>
      <c r="L745" s="159">
        <v>0.652</v>
      </c>
      <c r="M745" s="159">
        <v>0.083</v>
      </c>
      <c r="N745" s="159">
        <v>0.052</v>
      </c>
      <c r="O745" s="159">
        <v>0.897</v>
      </c>
      <c r="P745" s="159">
        <v>0</v>
      </c>
      <c r="Q745" s="159">
        <v>0.095</v>
      </c>
      <c r="R745" s="159">
        <v>0.515</v>
      </c>
      <c r="S745" s="159">
        <v>0.002</v>
      </c>
      <c r="T745" s="159">
        <v>0.017</v>
      </c>
      <c r="U745" s="159">
        <v>0.008</v>
      </c>
      <c r="V745" s="159">
        <v>0.007</v>
      </c>
      <c r="W745" s="159">
        <v>26.752</v>
      </c>
      <c r="X745" s="159">
        <v>98.083</v>
      </c>
    </row>
    <row r="746" spans="2:24" ht="18.75">
      <c r="B746" s="147" t="s">
        <v>381</v>
      </c>
      <c r="C746" s="151">
        <v>30</v>
      </c>
      <c r="D746" s="178">
        <v>2</v>
      </c>
      <c r="E746" s="179">
        <v>0</v>
      </c>
      <c r="F746" s="179">
        <v>0</v>
      </c>
      <c r="G746" s="179">
        <v>77</v>
      </c>
      <c r="H746" s="179">
        <v>0</v>
      </c>
      <c r="I746" s="180">
        <v>0</v>
      </c>
      <c r="J746" s="159">
        <v>12.529</v>
      </c>
      <c r="K746" s="159">
        <v>57.237</v>
      </c>
      <c r="L746" s="159">
        <v>0.69</v>
      </c>
      <c r="M746" s="159">
        <v>0.077</v>
      </c>
      <c r="N746" s="159">
        <v>0.046</v>
      </c>
      <c r="O746" s="159">
        <v>0.889</v>
      </c>
      <c r="P746" s="159">
        <v>0</v>
      </c>
      <c r="Q746" s="159">
        <v>0.102</v>
      </c>
      <c r="R746" s="159">
        <v>0.497</v>
      </c>
      <c r="S746" s="159">
        <v>0.003</v>
      </c>
      <c r="T746" s="159">
        <v>0</v>
      </c>
      <c r="U746" s="159">
        <v>0</v>
      </c>
      <c r="V746" s="159">
        <v>0.017</v>
      </c>
      <c r="W746" s="159">
        <v>26.564</v>
      </c>
      <c r="X746" s="159">
        <v>98.65</v>
      </c>
    </row>
    <row r="747" spans="2:24" ht="18.75">
      <c r="B747" s="147" t="s">
        <v>381</v>
      </c>
      <c r="C747" s="151">
        <v>30</v>
      </c>
      <c r="D747" s="178">
        <v>2</v>
      </c>
      <c r="E747" s="179">
        <v>0</v>
      </c>
      <c r="F747" s="179">
        <v>0</v>
      </c>
      <c r="G747" s="179">
        <v>77</v>
      </c>
      <c r="H747" s="179">
        <v>0</v>
      </c>
      <c r="I747" s="180">
        <v>0</v>
      </c>
      <c r="J747" s="159">
        <v>12.313</v>
      </c>
      <c r="K747" s="159">
        <v>57.776</v>
      </c>
      <c r="L747" s="159">
        <v>0.66</v>
      </c>
      <c r="M747" s="159">
        <v>0.078</v>
      </c>
      <c r="N747" s="159">
        <v>0.042</v>
      </c>
      <c r="O747" s="159">
        <v>0.832</v>
      </c>
      <c r="P747" s="159">
        <v>0</v>
      </c>
      <c r="Q747" s="159">
        <v>0.089</v>
      </c>
      <c r="R747" s="159">
        <v>0.497</v>
      </c>
      <c r="S747" s="159">
        <v>0.005</v>
      </c>
      <c r="T747" s="159">
        <v>0.009</v>
      </c>
      <c r="U747" s="159">
        <v>0.014</v>
      </c>
      <c r="V747" s="159">
        <v>0</v>
      </c>
      <c r="W747" s="159">
        <v>26.298</v>
      </c>
      <c r="X747" s="159">
        <v>98.613</v>
      </c>
    </row>
    <row r="748" spans="2:24" ht="18.75">
      <c r="B748" s="147"/>
      <c r="C748" s="151"/>
      <c r="D748" s="179"/>
      <c r="E748" s="179"/>
      <c r="F748" s="179"/>
      <c r="G748" s="179"/>
      <c r="H748" s="153"/>
      <c r="I748" s="154" t="s">
        <v>2</v>
      </c>
      <c r="J748" s="155">
        <f>AVERAGE(J743:J747)</f>
        <v>12.533199999999999</v>
      </c>
      <c r="K748" s="155">
        <f aca="true" t="shared" si="327" ref="K748:X748">AVERAGE(K743:K747)</f>
        <v>56.8386</v>
      </c>
      <c r="L748" s="155">
        <f t="shared" si="327"/>
        <v>0.6428</v>
      </c>
      <c r="M748" s="155">
        <f t="shared" si="327"/>
        <v>0.0854</v>
      </c>
      <c r="N748" s="155">
        <f t="shared" si="327"/>
        <v>0.05219999999999999</v>
      </c>
      <c r="O748" s="155">
        <f t="shared" si="327"/>
        <v>0.8752000000000001</v>
      </c>
      <c r="P748" s="155">
        <f t="shared" si="327"/>
        <v>0</v>
      </c>
      <c r="Q748" s="155">
        <f t="shared" si="327"/>
        <v>0.0978</v>
      </c>
      <c r="R748" s="155">
        <f t="shared" si="327"/>
        <v>0.5075999999999999</v>
      </c>
      <c r="S748" s="155">
        <f t="shared" si="327"/>
        <v>0.0046</v>
      </c>
      <c r="T748" s="155">
        <f t="shared" si="327"/>
        <v>0.011600000000000001</v>
      </c>
      <c r="U748" s="155">
        <f t="shared" si="327"/>
        <v>0.0082</v>
      </c>
      <c r="V748" s="155">
        <f t="shared" si="327"/>
        <v>0.0054</v>
      </c>
      <c r="W748" s="155">
        <f t="shared" si="327"/>
        <v>26.6844</v>
      </c>
      <c r="X748" s="155">
        <f t="shared" si="327"/>
        <v>98.3468</v>
      </c>
    </row>
    <row r="749" spans="2:24" ht="18.75">
      <c r="B749" s="147"/>
      <c r="C749" s="151"/>
      <c r="D749" s="179"/>
      <c r="E749" s="179"/>
      <c r="F749" s="179"/>
      <c r="G749" s="179"/>
      <c r="H749" s="153"/>
      <c r="I749" s="154" t="s">
        <v>3</v>
      </c>
      <c r="J749" s="155">
        <f>STDEV(J743:J747)</f>
        <v>0.13074478957113328</v>
      </c>
      <c r="K749" s="155">
        <f aca="true" t="shared" si="328" ref="K749:X749">STDEV(K743:K747)</f>
        <v>0.6432824418558319</v>
      </c>
      <c r="L749" s="155">
        <f t="shared" si="328"/>
        <v>0.047023398430993915</v>
      </c>
      <c r="M749" s="155">
        <f t="shared" si="328"/>
        <v>0.017472836060582714</v>
      </c>
      <c r="N749" s="155">
        <f t="shared" si="328"/>
        <v>0.014939879517586515</v>
      </c>
      <c r="O749" s="155">
        <f t="shared" si="328"/>
        <v>0.030865838721797302</v>
      </c>
      <c r="P749" s="155">
        <f t="shared" si="328"/>
        <v>0</v>
      </c>
      <c r="Q749" s="155">
        <f t="shared" si="328"/>
        <v>0.006534523701081816</v>
      </c>
      <c r="R749" s="155">
        <f t="shared" si="328"/>
        <v>0.014099645385611665</v>
      </c>
      <c r="S749" s="155">
        <f t="shared" si="328"/>
        <v>0.0027018512172212595</v>
      </c>
      <c r="T749" s="155">
        <f t="shared" si="328"/>
        <v>0.007765307463326869</v>
      </c>
      <c r="U749" s="155">
        <f t="shared" si="328"/>
        <v>0.008438009243891594</v>
      </c>
      <c r="V749" s="155">
        <f t="shared" si="328"/>
        <v>0.007092249290598858</v>
      </c>
      <c r="W749" s="155">
        <f t="shared" si="328"/>
        <v>0.31098118914172324</v>
      </c>
      <c r="X749" s="155">
        <f t="shared" si="328"/>
        <v>0.28258043102805264</v>
      </c>
    </row>
    <row r="750" spans="2:24" ht="18.75">
      <c r="B750" s="147"/>
      <c r="C750" s="151"/>
      <c r="D750" s="179"/>
      <c r="E750" s="179"/>
      <c r="F750" s="179"/>
      <c r="G750" s="179"/>
      <c r="H750" s="153"/>
      <c r="I750" s="154" t="s">
        <v>4</v>
      </c>
      <c r="J750" s="155">
        <f>J749*2</f>
        <v>0.26148957914226656</v>
      </c>
      <c r="K750" s="155">
        <f aca="true" t="shared" si="329" ref="K750:X750">K749*2</f>
        <v>1.2865648837116639</v>
      </c>
      <c r="L750" s="155">
        <f t="shared" si="329"/>
        <v>0.09404679686198783</v>
      </c>
      <c r="M750" s="155">
        <f t="shared" si="329"/>
        <v>0.03494567212116543</v>
      </c>
      <c r="N750" s="155">
        <f t="shared" si="329"/>
        <v>0.02987975903517303</v>
      </c>
      <c r="O750" s="155">
        <f t="shared" si="329"/>
        <v>0.061731677443594604</v>
      </c>
      <c r="P750" s="155">
        <f t="shared" si="329"/>
        <v>0</v>
      </c>
      <c r="Q750" s="155">
        <f t="shared" si="329"/>
        <v>0.013069047402163633</v>
      </c>
      <c r="R750" s="155">
        <f t="shared" si="329"/>
        <v>0.02819929077122333</v>
      </c>
      <c r="S750" s="155">
        <f t="shared" si="329"/>
        <v>0.005403702434442519</v>
      </c>
      <c r="T750" s="155">
        <f t="shared" si="329"/>
        <v>0.015530614926653738</v>
      </c>
      <c r="U750" s="155">
        <f t="shared" si="329"/>
        <v>0.01687601848778319</v>
      </c>
      <c r="V750" s="155">
        <f t="shared" si="329"/>
        <v>0.014184498581197715</v>
      </c>
      <c r="W750" s="155">
        <f t="shared" si="329"/>
        <v>0.6219623782834465</v>
      </c>
      <c r="X750" s="155">
        <f t="shared" si="329"/>
        <v>0.5651608620561053</v>
      </c>
    </row>
    <row r="751" spans="2:24" ht="18.75">
      <c r="B751" s="147"/>
      <c r="C751" s="151"/>
      <c r="D751" s="179"/>
      <c r="E751" s="179"/>
      <c r="F751" s="179"/>
      <c r="G751" s="179"/>
      <c r="H751" s="179"/>
      <c r="I751" s="180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</row>
    <row r="752" spans="2:24" ht="18.75">
      <c r="B752" s="147"/>
      <c r="C752" s="151"/>
      <c r="D752" s="179"/>
      <c r="E752" s="179"/>
      <c r="F752" s="179"/>
      <c r="G752" s="179"/>
      <c r="H752" s="179"/>
      <c r="I752" s="180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</row>
    <row r="753" spans="2:24" ht="18.75">
      <c r="B753" s="147" t="s">
        <v>382</v>
      </c>
      <c r="C753" s="151">
        <v>31</v>
      </c>
      <c r="D753" s="181">
        <v>2</v>
      </c>
      <c r="E753" s="182">
        <v>1</v>
      </c>
      <c r="F753" s="182">
        <v>0</v>
      </c>
      <c r="G753" s="182">
        <v>77</v>
      </c>
      <c r="H753" s="182">
        <v>0</v>
      </c>
      <c r="I753" s="183">
        <v>0</v>
      </c>
      <c r="J753" s="159">
        <v>10.794</v>
      </c>
      <c r="K753" s="159">
        <v>49.33</v>
      </c>
      <c r="L753" s="159">
        <v>2.199</v>
      </c>
      <c r="M753" s="159">
        <v>0.011</v>
      </c>
      <c r="N753" s="159">
        <v>1.394</v>
      </c>
      <c r="O753" s="159">
        <v>1.252</v>
      </c>
      <c r="P753" s="159">
        <v>0.005</v>
      </c>
      <c r="Q753" s="159">
        <v>0.23</v>
      </c>
      <c r="R753" s="159">
        <v>0.385</v>
      </c>
      <c r="S753" s="159">
        <v>1.93</v>
      </c>
      <c r="T753" s="159">
        <v>0.034</v>
      </c>
      <c r="U753" s="159">
        <v>0</v>
      </c>
      <c r="V753" s="159">
        <v>0</v>
      </c>
      <c r="W753" s="159">
        <v>29.182</v>
      </c>
      <c r="X753" s="159">
        <v>96.747</v>
      </c>
    </row>
    <row r="754" spans="2:24" ht="18.75">
      <c r="B754" s="147" t="s">
        <v>382</v>
      </c>
      <c r="C754" s="151">
        <v>31</v>
      </c>
      <c r="D754" s="181">
        <v>2</v>
      </c>
      <c r="E754" s="182">
        <v>1</v>
      </c>
      <c r="F754" s="182">
        <v>0</v>
      </c>
      <c r="G754" s="182">
        <v>77</v>
      </c>
      <c r="H754" s="182">
        <v>0</v>
      </c>
      <c r="I754" s="183">
        <v>0</v>
      </c>
      <c r="J754" s="159">
        <v>10.108</v>
      </c>
      <c r="K754" s="159">
        <v>55.088</v>
      </c>
      <c r="L754" s="159">
        <v>1.014</v>
      </c>
      <c r="M754" s="159">
        <v>0.003</v>
      </c>
      <c r="N754" s="159">
        <v>0.398</v>
      </c>
      <c r="O754" s="159">
        <v>1.223</v>
      </c>
      <c r="P754" s="159">
        <v>0</v>
      </c>
      <c r="Q754" s="159">
        <v>0.079</v>
      </c>
      <c r="R754" s="159">
        <v>0.474</v>
      </c>
      <c r="S754" s="159">
        <v>0.587</v>
      </c>
      <c r="T754" s="159">
        <v>0</v>
      </c>
      <c r="U754" s="159">
        <v>0</v>
      </c>
      <c r="V754" s="159">
        <v>0.02</v>
      </c>
      <c r="W754" s="159">
        <v>27.603</v>
      </c>
      <c r="X754" s="159">
        <v>96.599</v>
      </c>
    </row>
    <row r="755" spans="2:24" ht="18.75">
      <c r="B755" s="147" t="s">
        <v>382</v>
      </c>
      <c r="C755" s="151">
        <v>31</v>
      </c>
      <c r="D755" s="181">
        <v>2</v>
      </c>
      <c r="E755" s="182">
        <v>1</v>
      </c>
      <c r="F755" s="182">
        <v>0</v>
      </c>
      <c r="G755" s="182">
        <v>77</v>
      </c>
      <c r="H755" s="182">
        <v>0</v>
      </c>
      <c r="I755" s="183">
        <v>0</v>
      </c>
      <c r="J755" s="159">
        <v>10.078</v>
      </c>
      <c r="K755" s="159">
        <v>55.314</v>
      </c>
      <c r="L755" s="159">
        <v>1.727</v>
      </c>
      <c r="M755" s="159">
        <v>0.002</v>
      </c>
      <c r="N755" s="159">
        <v>0.176</v>
      </c>
      <c r="O755" s="159">
        <v>1.157</v>
      </c>
      <c r="P755" s="159">
        <v>0.002</v>
      </c>
      <c r="Q755" s="159">
        <v>0.114</v>
      </c>
      <c r="R755" s="159">
        <v>0.437</v>
      </c>
      <c r="S755" s="159">
        <v>0.216</v>
      </c>
      <c r="T755" s="159">
        <v>0.015</v>
      </c>
      <c r="U755" s="159">
        <v>0.003</v>
      </c>
      <c r="V755" s="159">
        <v>0</v>
      </c>
      <c r="W755" s="159">
        <v>27.346</v>
      </c>
      <c r="X755" s="159">
        <v>96.589</v>
      </c>
    </row>
    <row r="756" spans="2:24" ht="18.75">
      <c r="B756" s="147" t="s">
        <v>382</v>
      </c>
      <c r="C756" s="151">
        <v>31</v>
      </c>
      <c r="D756" s="181">
        <v>2</v>
      </c>
      <c r="E756" s="182">
        <v>1</v>
      </c>
      <c r="F756" s="182">
        <v>0</v>
      </c>
      <c r="G756" s="182">
        <v>77</v>
      </c>
      <c r="H756" s="182">
        <v>0</v>
      </c>
      <c r="I756" s="183">
        <v>0</v>
      </c>
      <c r="J756" s="159">
        <v>9.962</v>
      </c>
      <c r="K756" s="159">
        <v>55.647</v>
      </c>
      <c r="L756" s="159">
        <v>1.306</v>
      </c>
      <c r="M756" s="159">
        <v>0</v>
      </c>
      <c r="N756" s="159">
        <v>0.105</v>
      </c>
      <c r="O756" s="159">
        <v>1.285</v>
      </c>
      <c r="P756" s="159">
        <v>0</v>
      </c>
      <c r="Q756" s="159">
        <v>0.114</v>
      </c>
      <c r="R756" s="159">
        <v>0.475</v>
      </c>
      <c r="S756" s="159">
        <v>0.202</v>
      </c>
      <c r="T756" s="159">
        <v>0.01</v>
      </c>
      <c r="U756" s="159">
        <v>0.023</v>
      </c>
      <c r="V756" s="159">
        <v>0.005</v>
      </c>
      <c r="W756" s="159">
        <v>27.334</v>
      </c>
      <c r="X756" s="159">
        <v>96.467</v>
      </c>
    </row>
    <row r="757" spans="2:24" ht="18.75">
      <c r="B757" s="147" t="s">
        <v>382</v>
      </c>
      <c r="C757" s="151">
        <v>31</v>
      </c>
      <c r="D757" s="181">
        <v>2</v>
      </c>
      <c r="E757" s="182">
        <v>1</v>
      </c>
      <c r="F757" s="182">
        <v>0</v>
      </c>
      <c r="G757" s="182">
        <v>77</v>
      </c>
      <c r="H757" s="182">
        <v>0</v>
      </c>
      <c r="I757" s="183">
        <v>0</v>
      </c>
      <c r="J757" s="159">
        <v>10.536</v>
      </c>
      <c r="K757" s="159">
        <v>54.45</v>
      </c>
      <c r="L757" s="159">
        <v>0.936</v>
      </c>
      <c r="M757" s="159">
        <v>0.019</v>
      </c>
      <c r="N757" s="159">
        <v>0.598</v>
      </c>
      <c r="O757" s="159">
        <v>1.234</v>
      </c>
      <c r="P757" s="159">
        <v>0</v>
      </c>
      <c r="Q757" s="159">
        <v>0.115</v>
      </c>
      <c r="R757" s="159">
        <v>0.403</v>
      </c>
      <c r="S757" s="159">
        <v>0.558</v>
      </c>
      <c r="T757" s="159">
        <v>0</v>
      </c>
      <c r="U757" s="159">
        <v>0</v>
      </c>
      <c r="V757" s="159">
        <v>0.003</v>
      </c>
      <c r="W757" s="159">
        <v>27.694</v>
      </c>
      <c r="X757" s="159">
        <v>96.547</v>
      </c>
    </row>
    <row r="758" spans="2:24" ht="18.75">
      <c r="B758" s="147"/>
      <c r="C758" s="151"/>
      <c r="D758" s="182"/>
      <c r="E758" s="182"/>
      <c r="F758" s="182"/>
      <c r="G758" s="182"/>
      <c r="H758" s="153"/>
      <c r="I758" s="154" t="s">
        <v>2</v>
      </c>
      <c r="J758" s="155">
        <f>AVERAGE(J753:J757)</f>
        <v>10.2956</v>
      </c>
      <c r="K758" s="155">
        <f aca="true" t="shared" si="330" ref="K758:X758">AVERAGE(K753:K757)</f>
        <v>53.9658</v>
      </c>
      <c r="L758" s="155">
        <f t="shared" si="330"/>
        <v>1.4364000000000001</v>
      </c>
      <c r="M758" s="155">
        <f t="shared" si="330"/>
        <v>0.007000000000000001</v>
      </c>
      <c r="N758" s="155">
        <f t="shared" si="330"/>
        <v>0.5342</v>
      </c>
      <c r="O758" s="155">
        <f t="shared" si="330"/>
        <v>1.2302</v>
      </c>
      <c r="P758" s="155">
        <f t="shared" si="330"/>
        <v>0.0014</v>
      </c>
      <c r="Q758" s="155">
        <f t="shared" si="330"/>
        <v>0.13040000000000002</v>
      </c>
      <c r="R758" s="155">
        <f t="shared" si="330"/>
        <v>0.43479999999999996</v>
      </c>
      <c r="S758" s="155">
        <f t="shared" si="330"/>
        <v>0.6986000000000001</v>
      </c>
      <c r="T758" s="155">
        <f t="shared" si="330"/>
        <v>0.011800000000000001</v>
      </c>
      <c r="U758" s="155">
        <f t="shared" si="330"/>
        <v>0.0052</v>
      </c>
      <c r="V758" s="155">
        <f t="shared" si="330"/>
        <v>0.0056</v>
      </c>
      <c r="W758" s="155">
        <f t="shared" si="330"/>
        <v>27.831799999999998</v>
      </c>
      <c r="X758" s="155">
        <f t="shared" si="330"/>
        <v>96.5898</v>
      </c>
    </row>
    <row r="759" spans="2:24" ht="18.75">
      <c r="B759" s="147"/>
      <c r="C759" s="151"/>
      <c r="D759" s="182"/>
      <c r="E759" s="182"/>
      <c r="F759" s="182"/>
      <c r="G759" s="182"/>
      <c r="H759" s="153"/>
      <c r="I759" s="154" t="s">
        <v>3</v>
      </c>
      <c r="J759" s="155">
        <f>STDEV(J753:J757)</f>
        <v>0.35356300711471517</v>
      </c>
      <c r="K759" s="155">
        <f aca="true" t="shared" si="331" ref="K759:X759">STDEV(K753:K757)</f>
        <v>2.628141016003518</v>
      </c>
      <c r="L759" s="155">
        <f t="shared" si="331"/>
        <v>0.5272175072965619</v>
      </c>
      <c r="M759" s="155">
        <f t="shared" si="331"/>
        <v>0.007905694150420948</v>
      </c>
      <c r="N759" s="155">
        <f t="shared" si="331"/>
        <v>0.51826556898949</v>
      </c>
      <c r="O759" s="155">
        <f t="shared" si="331"/>
        <v>0.04717732506194047</v>
      </c>
      <c r="P759" s="155">
        <f t="shared" si="331"/>
        <v>0.0021908902300206644</v>
      </c>
      <c r="Q759" s="155">
        <f t="shared" si="331"/>
        <v>0.05774339789101436</v>
      </c>
      <c r="R759" s="155">
        <f t="shared" si="331"/>
        <v>0.04077008707373579</v>
      </c>
      <c r="S759" s="155">
        <f t="shared" si="331"/>
        <v>0.7120539305417811</v>
      </c>
      <c r="T759" s="155">
        <f t="shared" si="331"/>
        <v>0.014007141035914503</v>
      </c>
      <c r="U759" s="155">
        <f t="shared" si="331"/>
        <v>0.01003493896344168</v>
      </c>
      <c r="V759" s="155">
        <f t="shared" si="331"/>
        <v>0.008324662155306965</v>
      </c>
      <c r="W759" s="155">
        <f t="shared" si="331"/>
        <v>0.7710682200687556</v>
      </c>
      <c r="X759" s="155">
        <f t="shared" si="331"/>
        <v>0.10211366216133935</v>
      </c>
    </row>
    <row r="760" spans="2:24" ht="18.75">
      <c r="B760" s="147"/>
      <c r="C760" s="151"/>
      <c r="D760" s="182"/>
      <c r="E760" s="182"/>
      <c r="F760" s="182"/>
      <c r="G760" s="182"/>
      <c r="H760" s="153"/>
      <c r="I760" s="154" t="s">
        <v>4</v>
      </c>
      <c r="J760" s="155">
        <f>J759*2</f>
        <v>0.7071260142294303</v>
      </c>
      <c r="K760" s="155">
        <f aca="true" t="shared" si="332" ref="K760:X760">K759*2</f>
        <v>5.256282032007036</v>
      </c>
      <c r="L760" s="155">
        <f t="shared" si="332"/>
        <v>1.0544350145931238</v>
      </c>
      <c r="M760" s="155">
        <f t="shared" si="332"/>
        <v>0.015811388300841896</v>
      </c>
      <c r="N760" s="155">
        <f t="shared" si="332"/>
        <v>1.03653113797898</v>
      </c>
      <c r="O760" s="155">
        <f t="shared" si="332"/>
        <v>0.09435465012388095</v>
      </c>
      <c r="P760" s="155">
        <f t="shared" si="332"/>
        <v>0.004381780460041329</v>
      </c>
      <c r="Q760" s="155">
        <f t="shared" si="332"/>
        <v>0.11548679578202872</v>
      </c>
      <c r="R760" s="155">
        <f t="shared" si="332"/>
        <v>0.08154017414747158</v>
      </c>
      <c r="S760" s="155">
        <f t="shared" si="332"/>
        <v>1.4241078610835622</v>
      </c>
      <c r="T760" s="155">
        <f t="shared" si="332"/>
        <v>0.028014282071829006</v>
      </c>
      <c r="U760" s="155">
        <f t="shared" si="332"/>
        <v>0.02006987792688336</v>
      </c>
      <c r="V760" s="155">
        <f t="shared" si="332"/>
        <v>0.01664932431061393</v>
      </c>
      <c r="W760" s="155">
        <f t="shared" si="332"/>
        <v>1.5421364401375113</v>
      </c>
      <c r="X760" s="155">
        <f t="shared" si="332"/>
        <v>0.2042273243226787</v>
      </c>
    </row>
    <row r="761" spans="2:24" ht="18.75">
      <c r="B761" s="147"/>
      <c r="C761" s="151"/>
      <c r="D761" s="182"/>
      <c r="E761" s="182"/>
      <c r="F761" s="182"/>
      <c r="G761" s="182"/>
      <c r="H761" s="182"/>
      <c r="I761" s="183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</row>
    <row r="762" spans="2:24" ht="18.75">
      <c r="B762" s="147"/>
      <c r="C762" s="151"/>
      <c r="D762" s="182"/>
      <c r="E762" s="182"/>
      <c r="F762" s="182"/>
      <c r="G762" s="182"/>
      <c r="H762" s="182"/>
      <c r="I762" s="183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</row>
    <row r="763" spans="2:24" ht="18.75">
      <c r="B763" s="147" t="s">
        <v>383</v>
      </c>
      <c r="C763" s="151">
        <v>39</v>
      </c>
      <c r="D763" s="184">
        <v>2</v>
      </c>
      <c r="E763" s="185">
        <v>0</v>
      </c>
      <c r="F763" s="185">
        <v>0</v>
      </c>
      <c r="G763" s="185">
        <v>0</v>
      </c>
      <c r="H763" s="185">
        <v>0</v>
      </c>
      <c r="I763" s="186">
        <v>0</v>
      </c>
      <c r="J763" s="159">
        <v>8.51</v>
      </c>
      <c r="K763" s="159">
        <v>54.542</v>
      </c>
      <c r="L763" s="159">
        <v>0.412</v>
      </c>
      <c r="M763" s="159">
        <v>3.641</v>
      </c>
      <c r="N763" s="159">
        <v>0.069</v>
      </c>
      <c r="O763" s="159">
        <v>0.954</v>
      </c>
      <c r="P763" s="159">
        <v>0.04</v>
      </c>
      <c r="Q763" s="159">
        <v>0.026</v>
      </c>
      <c r="R763" s="159">
        <v>0.158</v>
      </c>
      <c r="S763" s="159">
        <v>0.036</v>
      </c>
      <c r="T763" s="159">
        <v>0</v>
      </c>
      <c r="U763" s="159">
        <v>0</v>
      </c>
      <c r="V763" s="159">
        <v>0.041</v>
      </c>
      <c r="W763" s="159">
        <v>28.139</v>
      </c>
      <c r="X763" s="159">
        <v>96.567</v>
      </c>
    </row>
    <row r="764" spans="2:24" ht="18.75">
      <c r="B764" s="147" t="s">
        <v>383</v>
      </c>
      <c r="C764" s="151">
        <v>39</v>
      </c>
      <c r="D764" s="184">
        <v>2</v>
      </c>
      <c r="E764" s="185">
        <v>0</v>
      </c>
      <c r="F764" s="185">
        <v>0</v>
      </c>
      <c r="G764" s="185">
        <v>0</v>
      </c>
      <c r="H764" s="185">
        <v>0</v>
      </c>
      <c r="I764" s="186">
        <v>0</v>
      </c>
      <c r="J764" s="159">
        <v>8.588</v>
      </c>
      <c r="K764" s="159">
        <v>54.775</v>
      </c>
      <c r="L764" s="159">
        <v>0.41</v>
      </c>
      <c r="M764" s="159">
        <v>3.612</v>
      </c>
      <c r="N764" s="159">
        <v>0.05</v>
      </c>
      <c r="O764" s="159">
        <v>0.948</v>
      </c>
      <c r="P764" s="159">
        <v>0.04</v>
      </c>
      <c r="Q764" s="159">
        <v>0.024</v>
      </c>
      <c r="R764" s="159">
        <v>0.152</v>
      </c>
      <c r="S764" s="159">
        <v>0.036</v>
      </c>
      <c r="T764" s="159">
        <v>0.016</v>
      </c>
      <c r="U764" s="159">
        <v>0.012</v>
      </c>
      <c r="V764" s="159">
        <v>0.057</v>
      </c>
      <c r="W764" s="159">
        <v>28.368</v>
      </c>
      <c r="X764" s="159">
        <v>97.087</v>
      </c>
    </row>
    <row r="765" spans="2:24" ht="18.75">
      <c r="B765" s="147" t="s">
        <v>383</v>
      </c>
      <c r="C765" s="151">
        <v>39</v>
      </c>
      <c r="D765" s="184">
        <v>2</v>
      </c>
      <c r="E765" s="185">
        <v>0</v>
      </c>
      <c r="F765" s="185">
        <v>0</v>
      </c>
      <c r="G765" s="185">
        <v>0</v>
      </c>
      <c r="H765" s="185">
        <v>0</v>
      </c>
      <c r="I765" s="186">
        <v>0</v>
      </c>
      <c r="J765" s="159">
        <v>8.586</v>
      </c>
      <c r="K765" s="159">
        <v>54.987</v>
      </c>
      <c r="L765" s="159">
        <v>0.437</v>
      </c>
      <c r="M765" s="159">
        <v>3.632</v>
      </c>
      <c r="N765" s="159">
        <v>0.071</v>
      </c>
      <c r="O765" s="159">
        <v>0.943</v>
      </c>
      <c r="P765" s="159">
        <v>0.046</v>
      </c>
      <c r="Q765" s="159">
        <v>0.018</v>
      </c>
      <c r="R765" s="159">
        <v>0.144</v>
      </c>
      <c r="S765" s="159">
        <v>0.041</v>
      </c>
      <c r="T765" s="159">
        <v>0.018</v>
      </c>
      <c r="U765" s="159">
        <v>0</v>
      </c>
      <c r="V765" s="159">
        <v>0.059</v>
      </c>
      <c r="W765" s="159">
        <v>28.314</v>
      </c>
      <c r="X765" s="159">
        <v>97.296</v>
      </c>
    </row>
    <row r="766" spans="2:24" ht="18.75">
      <c r="B766" s="147" t="s">
        <v>383</v>
      </c>
      <c r="C766" s="151">
        <v>39</v>
      </c>
      <c r="D766" s="184">
        <v>2</v>
      </c>
      <c r="E766" s="185">
        <v>0</v>
      </c>
      <c r="F766" s="185">
        <v>0</v>
      </c>
      <c r="G766" s="185">
        <v>0</v>
      </c>
      <c r="H766" s="185">
        <v>0</v>
      </c>
      <c r="I766" s="186">
        <v>0</v>
      </c>
      <c r="J766" s="159">
        <v>8.673</v>
      </c>
      <c r="K766" s="159">
        <v>55.06</v>
      </c>
      <c r="L766" s="159">
        <v>0.419</v>
      </c>
      <c r="M766" s="159">
        <v>3.633</v>
      </c>
      <c r="N766" s="159">
        <v>0.068</v>
      </c>
      <c r="O766" s="159">
        <v>0.94</v>
      </c>
      <c r="P766" s="159">
        <v>0.046</v>
      </c>
      <c r="Q766" s="159">
        <v>0.047</v>
      </c>
      <c r="R766" s="159">
        <v>0.157</v>
      </c>
      <c r="S766" s="159">
        <v>0.035</v>
      </c>
      <c r="T766" s="159">
        <v>0.007</v>
      </c>
      <c r="U766" s="159">
        <v>0</v>
      </c>
      <c r="V766" s="159">
        <v>0.042</v>
      </c>
      <c r="W766" s="159">
        <v>28.665</v>
      </c>
      <c r="X766" s="159">
        <v>97.792</v>
      </c>
    </row>
    <row r="767" spans="2:24" ht="18.75">
      <c r="B767" s="147" t="s">
        <v>383</v>
      </c>
      <c r="C767" s="151">
        <v>39</v>
      </c>
      <c r="D767" s="184">
        <v>2</v>
      </c>
      <c r="E767" s="185">
        <v>0</v>
      </c>
      <c r="F767" s="185">
        <v>0</v>
      </c>
      <c r="G767" s="185">
        <v>0</v>
      </c>
      <c r="H767" s="185">
        <v>0</v>
      </c>
      <c r="I767" s="186">
        <v>0</v>
      </c>
      <c r="J767" s="159">
        <v>8.495</v>
      </c>
      <c r="K767" s="159">
        <v>55.071</v>
      </c>
      <c r="L767" s="159">
        <v>0.406</v>
      </c>
      <c r="M767" s="159">
        <v>3.592</v>
      </c>
      <c r="N767" s="159">
        <v>0.098</v>
      </c>
      <c r="O767" s="159">
        <v>0.946</v>
      </c>
      <c r="P767" s="159">
        <v>0.043</v>
      </c>
      <c r="Q767" s="159">
        <v>0.042</v>
      </c>
      <c r="R767" s="159">
        <v>0.155</v>
      </c>
      <c r="S767" s="159">
        <v>0.038</v>
      </c>
      <c r="T767" s="159">
        <v>0.018</v>
      </c>
      <c r="U767" s="159">
        <v>0</v>
      </c>
      <c r="V767" s="159">
        <v>0.044</v>
      </c>
      <c r="W767" s="159">
        <v>28.059</v>
      </c>
      <c r="X767" s="159">
        <v>97.007</v>
      </c>
    </row>
    <row r="768" spans="2:24" ht="18.75">
      <c r="B768" s="147"/>
      <c r="C768" s="151"/>
      <c r="D768" s="185"/>
      <c r="E768" s="185"/>
      <c r="F768" s="185"/>
      <c r="G768" s="185"/>
      <c r="H768" s="153"/>
      <c r="I768" s="154" t="s">
        <v>2</v>
      </c>
      <c r="J768" s="155">
        <f>AVERAGE(J763:J767)</f>
        <v>8.5704</v>
      </c>
      <c r="K768" s="155">
        <f aca="true" t="shared" si="333" ref="K768:X768">AVERAGE(K763:K767)</f>
        <v>54.887</v>
      </c>
      <c r="L768" s="155">
        <f t="shared" si="333"/>
        <v>0.4168</v>
      </c>
      <c r="M768" s="155">
        <f t="shared" si="333"/>
        <v>3.622</v>
      </c>
      <c r="N768" s="155">
        <f t="shared" si="333"/>
        <v>0.0712</v>
      </c>
      <c r="O768" s="155">
        <f t="shared" si="333"/>
        <v>0.9461999999999999</v>
      </c>
      <c r="P768" s="155">
        <f t="shared" si="333"/>
        <v>0.043</v>
      </c>
      <c r="Q768" s="155">
        <f t="shared" si="333"/>
        <v>0.0314</v>
      </c>
      <c r="R768" s="155">
        <f t="shared" si="333"/>
        <v>0.1532</v>
      </c>
      <c r="S768" s="155">
        <f t="shared" si="333"/>
        <v>0.0372</v>
      </c>
      <c r="T768" s="155">
        <f t="shared" si="333"/>
        <v>0.0118</v>
      </c>
      <c r="U768" s="155">
        <f t="shared" si="333"/>
        <v>0.0024000000000000002</v>
      </c>
      <c r="V768" s="155">
        <f t="shared" si="333"/>
        <v>0.0486</v>
      </c>
      <c r="W768" s="155">
        <f t="shared" si="333"/>
        <v>28.308999999999997</v>
      </c>
      <c r="X768" s="155">
        <f t="shared" si="333"/>
        <v>97.1498</v>
      </c>
    </row>
    <row r="769" spans="2:24" ht="18.75">
      <c r="B769" s="147"/>
      <c r="C769" s="151"/>
      <c r="D769" s="185"/>
      <c r="E769" s="185"/>
      <c r="F769" s="185"/>
      <c r="G769" s="185"/>
      <c r="H769" s="153"/>
      <c r="I769" s="154" t="s">
        <v>3</v>
      </c>
      <c r="J769" s="155">
        <f>STDEV(J763:J767)</f>
        <v>0.07143738517051161</v>
      </c>
      <c r="K769" s="155">
        <f aca="true" t="shared" si="334" ref="K769:X769">STDEV(K763:K767)</f>
        <v>0.22658000794421362</v>
      </c>
      <c r="L769" s="155">
        <f t="shared" si="334"/>
        <v>0.012235195135346226</v>
      </c>
      <c r="M769" s="155">
        <f t="shared" si="334"/>
        <v>0.01988718180135132</v>
      </c>
      <c r="N769" s="155">
        <f t="shared" si="334"/>
        <v>0.01719592975096145</v>
      </c>
      <c r="O769" s="155">
        <f t="shared" si="334"/>
        <v>0.005310367218940707</v>
      </c>
      <c r="P769" s="155">
        <f t="shared" si="334"/>
        <v>0.002999999999999999</v>
      </c>
      <c r="Q769" s="155">
        <f t="shared" si="334"/>
        <v>0.012441864811996635</v>
      </c>
      <c r="R769" s="155">
        <f t="shared" si="334"/>
        <v>0.005630275304103704</v>
      </c>
      <c r="S769" s="155">
        <f t="shared" si="334"/>
        <v>0.002387467277262665</v>
      </c>
      <c r="T769" s="155">
        <f t="shared" si="334"/>
        <v>0.008012490249604053</v>
      </c>
      <c r="U769" s="155">
        <f t="shared" si="334"/>
        <v>0.005366563145999496</v>
      </c>
      <c r="V769" s="155">
        <f t="shared" si="334"/>
        <v>0.008677557259966676</v>
      </c>
      <c r="W769" s="155">
        <f t="shared" si="334"/>
        <v>0.2353943499746749</v>
      </c>
      <c r="X769" s="155">
        <f t="shared" si="334"/>
        <v>0.4465945588562433</v>
      </c>
    </row>
    <row r="770" spans="2:24" ht="18.75">
      <c r="B770" s="147"/>
      <c r="C770" s="151"/>
      <c r="D770" s="185"/>
      <c r="E770" s="185"/>
      <c r="F770" s="185"/>
      <c r="G770" s="185"/>
      <c r="H770" s="153"/>
      <c r="I770" s="154" t="s">
        <v>4</v>
      </c>
      <c r="J770" s="155">
        <f>J769*2</f>
        <v>0.14287477034102322</v>
      </c>
      <c r="K770" s="155">
        <f aca="true" t="shared" si="335" ref="K770:X770">K769*2</f>
        <v>0.45316001588842725</v>
      </c>
      <c r="L770" s="155">
        <f t="shared" si="335"/>
        <v>0.024470390270692453</v>
      </c>
      <c r="M770" s="155">
        <f t="shared" si="335"/>
        <v>0.03977436360270264</v>
      </c>
      <c r="N770" s="155">
        <f t="shared" si="335"/>
        <v>0.0343918595019229</v>
      </c>
      <c r="O770" s="155">
        <f t="shared" si="335"/>
        <v>0.010620734437881413</v>
      </c>
      <c r="P770" s="155">
        <f t="shared" si="335"/>
        <v>0.005999999999999998</v>
      </c>
      <c r="Q770" s="155">
        <f t="shared" si="335"/>
        <v>0.02488372962399327</v>
      </c>
      <c r="R770" s="155">
        <f t="shared" si="335"/>
        <v>0.011260550608207407</v>
      </c>
      <c r="S770" s="155">
        <f t="shared" si="335"/>
        <v>0.00477493455452533</v>
      </c>
      <c r="T770" s="155">
        <f t="shared" si="335"/>
        <v>0.016024980499208107</v>
      </c>
      <c r="U770" s="155">
        <f t="shared" si="335"/>
        <v>0.010733126291998992</v>
      </c>
      <c r="V770" s="155">
        <f t="shared" si="335"/>
        <v>0.01735511451993335</v>
      </c>
      <c r="W770" s="155">
        <f t="shared" si="335"/>
        <v>0.4707886999493498</v>
      </c>
      <c r="X770" s="155">
        <f t="shared" si="335"/>
        <v>0.8931891177124865</v>
      </c>
    </row>
    <row r="771" spans="2:24" ht="18.75">
      <c r="B771" s="147"/>
      <c r="C771" s="151"/>
      <c r="D771" s="185"/>
      <c r="E771" s="185"/>
      <c r="F771" s="185"/>
      <c r="G771" s="185"/>
      <c r="H771" s="185"/>
      <c r="I771" s="186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</row>
    <row r="772" spans="2:24" ht="18.75">
      <c r="B772" s="147"/>
      <c r="C772" s="151"/>
      <c r="D772" s="185"/>
      <c r="E772" s="185"/>
      <c r="F772" s="185"/>
      <c r="G772" s="185"/>
      <c r="H772" s="185"/>
      <c r="I772" s="186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</row>
    <row r="773" spans="2:24" ht="18.75">
      <c r="B773" s="147" t="s">
        <v>384</v>
      </c>
      <c r="C773" s="151">
        <v>27</v>
      </c>
      <c r="D773" s="187">
        <v>2</v>
      </c>
      <c r="E773" s="188">
        <v>1</v>
      </c>
      <c r="F773" s="188">
        <v>0</v>
      </c>
      <c r="G773" s="188">
        <v>0</v>
      </c>
      <c r="H773" s="188">
        <v>0</v>
      </c>
      <c r="I773" s="189">
        <v>0</v>
      </c>
      <c r="J773" s="159">
        <v>0.661</v>
      </c>
      <c r="K773" s="159">
        <v>62.541</v>
      </c>
      <c r="L773" s="159">
        <v>0.168</v>
      </c>
      <c r="M773" s="159">
        <v>0.942</v>
      </c>
      <c r="N773" s="159">
        <v>2.29</v>
      </c>
      <c r="O773" s="159">
        <v>0.69</v>
      </c>
      <c r="P773" s="159">
        <v>0</v>
      </c>
      <c r="Q773" s="159">
        <v>0.044</v>
      </c>
      <c r="R773" s="159">
        <v>0.474</v>
      </c>
      <c r="S773" s="159">
        <v>0.147</v>
      </c>
      <c r="T773" s="159">
        <v>0.002</v>
      </c>
      <c r="U773" s="159">
        <v>0.008</v>
      </c>
      <c r="V773" s="159">
        <v>0.021</v>
      </c>
      <c r="W773" s="159">
        <v>27.25</v>
      </c>
      <c r="X773" s="159">
        <v>95.238</v>
      </c>
    </row>
    <row r="774" spans="2:24" ht="18.75">
      <c r="B774" s="147" t="s">
        <v>384</v>
      </c>
      <c r="C774" s="151">
        <v>27</v>
      </c>
      <c r="D774" s="187">
        <v>2</v>
      </c>
      <c r="E774" s="188">
        <v>1</v>
      </c>
      <c r="F774" s="188">
        <v>0</v>
      </c>
      <c r="G774" s="188">
        <v>0</v>
      </c>
      <c r="H774" s="188">
        <v>0</v>
      </c>
      <c r="I774" s="189">
        <v>0</v>
      </c>
      <c r="J774" s="159">
        <v>0.664</v>
      </c>
      <c r="K774" s="159">
        <v>63.12</v>
      </c>
      <c r="L774" s="159">
        <v>0.178</v>
      </c>
      <c r="M774" s="159">
        <v>1.046</v>
      </c>
      <c r="N774" s="159">
        <v>2.254</v>
      </c>
      <c r="O774" s="159">
        <v>0.699</v>
      </c>
      <c r="P774" s="159">
        <v>0</v>
      </c>
      <c r="Q774" s="159">
        <v>0.05</v>
      </c>
      <c r="R774" s="159">
        <v>0.467</v>
      </c>
      <c r="S774" s="159">
        <v>0.114</v>
      </c>
      <c r="T774" s="159">
        <v>0.039</v>
      </c>
      <c r="U774" s="159">
        <v>0</v>
      </c>
      <c r="V774" s="159">
        <v>0.036</v>
      </c>
      <c r="W774" s="159">
        <v>27.658</v>
      </c>
      <c r="X774" s="159">
        <v>96.324</v>
      </c>
    </row>
    <row r="775" spans="2:24" ht="18.75">
      <c r="B775" s="147" t="s">
        <v>384</v>
      </c>
      <c r="C775" s="151">
        <v>27</v>
      </c>
      <c r="D775" s="187">
        <v>2</v>
      </c>
      <c r="E775" s="188">
        <v>1</v>
      </c>
      <c r="F775" s="188">
        <v>0</v>
      </c>
      <c r="G775" s="188">
        <v>0</v>
      </c>
      <c r="H775" s="188">
        <v>0</v>
      </c>
      <c r="I775" s="189">
        <v>0</v>
      </c>
      <c r="J775" s="159">
        <v>0.55</v>
      </c>
      <c r="K775" s="159">
        <v>61.616</v>
      </c>
      <c r="L775" s="159">
        <v>0.153</v>
      </c>
      <c r="M775" s="159">
        <v>1.14</v>
      </c>
      <c r="N775" s="159">
        <v>2.532</v>
      </c>
      <c r="O775" s="159">
        <v>0.696</v>
      </c>
      <c r="P775" s="159">
        <v>0</v>
      </c>
      <c r="Q775" s="159">
        <v>0.042</v>
      </c>
      <c r="R775" s="159">
        <v>0.454</v>
      </c>
      <c r="S775" s="159">
        <v>0.154</v>
      </c>
      <c r="T775" s="159">
        <v>0.015</v>
      </c>
      <c r="U775" s="159">
        <v>0</v>
      </c>
      <c r="V775" s="159">
        <v>0.009</v>
      </c>
      <c r="W775" s="159">
        <v>28.682</v>
      </c>
      <c r="X775" s="159">
        <v>96.043</v>
      </c>
    </row>
    <row r="776" spans="2:24" ht="18.75">
      <c r="B776" s="147" t="s">
        <v>384</v>
      </c>
      <c r="C776" s="151">
        <v>27</v>
      </c>
      <c r="D776" s="187">
        <v>2</v>
      </c>
      <c r="E776" s="188">
        <v>1</v>
      </c>
      <c r="F776" s="188">
        <v>0</v>
      </c>
      <c r="G776" s="188">
        <v>0</v>
      </c>
      <c r="H776" s="188">
        <v>0</v>
      </c>
      <c r="I776" s="189">
        <v>0</v>
      </c>
      <c r="J776" s="159">
        <v>0.616</v>
      </c>
      <c r="K776" s="159">
        <v>62.772</v>
      </c>
      <c r="L776" s="159">
        <v>0.156</v>
      </c>
      <c r="M776" s="159">
        <v>1.087</v>
      </c>
      <c r="N776" s="159">
        <v>2.247</v>
      </c>
      <c r="O776" s="159">
        <v>0.709</v>
      </c>
      <c r="P776" s="159">
        <v>0</v>
      </c>
      <c r="Q776" s="159">
        <v>0.042</v>
      </c>
      <c r="R776" s="159">
        <v>0.455</v>
      </c>
      <c r="S776" s="159">
        <v>0.075</v>
      </c>
      <c r="T776" s="159">
        <v>0.019</v>
      </c>
      <c r="U776" s="159">
        <v>0.013</v>
      </c>
      <c r="V776" s="159">
        <v>0.016</v>
      </c>
      <c r="W776" s="159">
        <v>28.27</v>
      </c>
      <c r="X776" s="159">
        <v>96.478</v>
      </c>
    </row>
    <row r="777" spans="2:24" ht="18.75">
      <c r="B777" s="147" t="s">
        <v>384</v>
      </c>
      <c r="C777" s="151">
        <v>27</v>
      </c>
      <c r="D777" s="187">
        <v>2</v>
      </c>
      <c r="E777" s="188">
        <v>1</v>
      </c>
      <c r="F777" s="188">
        <v>0</v>
      </c>
      <c r="G777" s="188">
        <v>0</v>
      </c>
      <c r="H777" s="188">
        <v>0</v>
      </c>
      <c r="I777" s="189">
        <v>0</v>
      </c>
      <c r="J777" s="159">
        <v>0.575</v>
      </c>
      <c r="K777" s="159">
        <v>62.228</v>
      </c>
      <c r="L777" s="159">
        <v>0.161</v>
      </c>
      <c r="M777" s="159">
        <v>1.134</v>
      </c>
      <c r="N777" s="159">
        <v>2.564</v>
      </c>
      <c r="O777" s="159">
        <v>0.72</v>
      </c>
      <c r="P777" s="159">
        <v>0</v>
      </c>
      <c r="Q777" s="159">
        <v>0.038</v>
      </c>
      <c r="R777" s="159">
        <v>0.452</v>
      </c>
      <c r="S777" s="159">
        <v>0.171</v>
      </c>
      <c r="T777" s="159">
        <v>0.016</v>
      </c>
      <c r="U777" s="159">
        <v>0.013</v>
      </c>
      <c r="V777" s="159">
        <v>0.017</v>
      </c>
      <c r="W777" s="159">
        <v>27.967</v>
      </c>
      <c r="X777" s="159">
        <v>96.055</v>
      </c>
    </row>
    <row r="778" spans="2:24" ht="18.75">
      <c r="B778" s="147"/>
      <c r="C778" s="151"/>
      <c r="D778" s="188"/>
      <c r="E778" s="188"/>
      <c r="F778" s="188"/>
      <c r="G778" s="188"/>
      <c r="H778" s="153"/>
      <c r="I778" s="154" t="s">
        <v>2</v>
      </c>
      <c r="J778" s="155">
        <f>AVERAGE(J773:J777)</f>
        <v>0.6132</v>
      </c>
      <c r="K778" s="155">
        <f aca="true" t="shared" si="336" ref="K778:X778">AVERAGE(K773:K777)</f>
        <v>62.4554</v>
      </c>
      <c r="L778" s="155">
        <f t="shared" si="336"/>
        <v>0.1632</v>
      </c>
      <c r="M778" s="155">
        <f t="shared" si="336"/>
        <v>1.0698</v>
      </c>
      <c r="N778" s="155">
        <f t="shared" si="336"/>
        <v>2.3774</v>
      </c>
      <c r="O778" s="155">
        <f t="shared" si="336"/>
        <v>0.7028000000000001</v>
      </c>
      <c r="P778" s="155">
        <f t="shared" si="336"/>
        <v>0</v>
      </c>
      <c r="Q778" s="155">
        <f t="shared" si="336"/>
        <v>0.0432</v>
      </c>
      <c r="R778" s="155">
        <f t="shared" si="336"/>
        <v>0.46040000000000003</v>
      </c>
      <c r="S778" s="155">
        <f t="shared" si="336"/>
        <v>0.1322</v>
      </c>
      <c r="T778" s="155">
        <f t="shared" si="336"/>
        <v>0.0182</v>
      </c>
      <c r="U778" s="155">
        <f t="shared" si="336"/>
        <v>0.006799999999999999</v>
      </c>
      <c r="V778" s="155">
        <f t="shared" si="336"/>
        <v>0.019799999999999998</v>
      </c>
      <c r="W778" s="155">
        <f t="shared" si="336"/>
        <v>27.9654</v>
      </c>
      <c r="X778" s="155">
        <f t="shared" si="336"/>
        <v>96.0276</v>
      </c>
    </row>
    <row r="779" spans="2:24" ht="18.75">
      <c r="B779" s="147"/>
      <c r="C779" s="151"/>
      <c r="D779" s="188"/>
      <c r="E779" s="188"/>
      <c r="F779" s="188"/>
      <c r="G779" s="188"/>
      <c r="H779" s="153"/>
      <c r="I779" s="154" t="s">
        <v>3</v>
      </c>
      <c r="J779" s="155">
        <f>STDEV(J773:J777)</f>
        <v>0.05081043199973802</v>
      </c>
      <c r="K779" s="155">
        <f aca="true" t="shared" si="337" ref="K779:X779">STDEV(K773:K777)</f>
        <v>0.5713053474281496</v>
      </c>
      <c r="L779" s="155">
        <f t="shared" si="337"/>
        <v>0.010034938963441679</v>
      </c>
      <c r="M779" s="155">
        <f t="shared" si="337"/>
        <v>0.08100123455849297</v>
      </c>
      <c r="N779" s="155">
        <f t="shared" si="337"/>
        <v>0.15699617829743504</v>
      </c>
      <c r="O779" s="155">
        <f t="shared" si="337"/>
        <v>0.011819475453673917</v>
      </c>
      <c r="P779" s="155">
        <f t="shared" si="337"/>
        <v>0</v>
      </c>
      <c r="Q779" s="155">
        <f t="shared" si="337"/>
        <v>0.00438178046004133</v>
      </c>
      <c r="R779" s="155">
        <f t="shared" si="337"/>
        <v>0.009607288899580348</v>
      </c>
      <c r="S779" s="155">
        <f t="shared" si="337"/>
        <v>0.03808805587057443</v>
      </c>
      <c r="T779" s="155">
        <f t="shared" si="337"/>
        <v>0.013330416347586449</v>
      </c>
      <c r="U779" s="155">
        <f t="shared" si="337"/>
        <v>0.006534523701081817</v>
      </c>
      <c r="V779" s="155">
        <f t="shared" si="337"/>
        <v>0.010034938963441686</v>
      </c>
      <c r="W779" s="155">
        <f t="shared" si="337"/>
        <v>0.5505885941426677</v>
      </c>
      <c r="X779" s="155">
        <f t="shared" si="337"/>
        <v>0.47832238082698864</v>
      </c>
    </row>
    <row r="780" spans="2:24" ht="18.75">
      <c r="B780" s="147"/>
      <c r="C780" s="151"/>
      <c r="D780" s="188"/>
      <c r="E780" s="188"/>
      <c r="F780" s="188"/>
      <c r="G780" s="188"/>
      <c r="H780" s="153"/>
      <c r="I780" s="154" t="s">
        <v>4</v>
      </c>
      <c r="J780" s="155">
        <f>J779*2</f>
        <v>0.10162086399947604</v>
      </c>
      <c r="K780" s="155">
        <f aca="true" t="shared" si="338" ref="K780:X780">K779*2</f>
        <v>1.1426106948562993</v>
      </c>
      <c r="L780" s="155">
        <f t="shared" si="338"/>
        <v>0.020069877926883358</v>
      </c>
      <c r="M780" s="155">
        <f t="shared" si="338"/>
        <v>0.16200246911698593</v>
      </c>
      <c r="N780" s="155">
        <f t="shared" si="338"/>
        <v>0.31399235659487007</v>
      </c>
      <c r="O780" s="155">
        <f t="shared" si="338"/>
        <v>0.023638950907347835</v>
      </c>
      <c r="P780" s="155">
        <f t="shared" si="338"/>
        <v>0</v>
      </c>
      <c r="Q780" s="155">
        <f t="shared" si="338"/>
        <v>0.00876356092008266</v>
      </c>
      <c r="R780" s="155">
        <f t="shared" si="338"/>
        <v>0.019214577799160696</v>
      </c>
      <c r="S780" s="155">
        <f t="shared" si="338"/>
        <v>0.07617611174114886</v>
      </c>
      <c r="T780" s="155">
        <f t="shared" si="338"/>
        <v>0.026660832695172897</v>
      </c>
      <c r="U780" s="155">
        <f t="shared" si="338"/>
        <v>0.013069047402163634</v>
      </c>
      <c r="V780" s="155">
        <f t="shared" si="338"/>
        <v>0.020069877926883372</v>
      </c>
      <c r="W780" s="155">
        <f t="shared" si="338"/>
        <v>1.1011771882853354</v>
      </c>
      <c r="X780" s="155">
        <f t="shared" si="338"/>
        <v>0.9566447616539773</v>
      </c>
    </row>
    <row r="781" spans="2:24" ht="18.75">
      <c r="B781" s="147"/>
      <c r="C781" s="151"/>
      <c r="D781" s="188"/>
      <c r="E781" s="188"/>
      <c r="F781" s="188"/>
      <c r="G781" s="188"/>
      <c r="H781" s="188"/>
      <c r="I781" s="18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</row>
    <row r="782" spans="2:24" ht="18.75">
      <c r="B782" s="147"/>
      <c r="C782" s="151"/>
      <c r="D782" s="188"/>
      <c r="E782" s="188"/>
      <c r="F782" s="188"/>
      <c r="G782" s="188"/>
      <c r="H782" s="188"/>
      <c r="I782" s="18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</row>
    <row r="783" spans="2:24" ht="18.75">
      <c r="B783" s="147" t="s">
        <v>371</v>
      </c>
      <c r="C783" s="148">
        <v>43</v>
      </c>
      <c r="D783" s="149">
        <v>2</v>
      </c>
      <c r="E783" s="150">
        <v>0</v>
      </c>
      <c r="F783" s="150">
        <v>0</v>
      </c>
      <c r="G783" s="150">
        <v>77</v>
      </c>
      <c r="H783" s="150">
        <v>0</v>
      </c>
      <c r="I783" s="151">
        <v>0</v>
      </c>
      <c r="J783" s="152">
        <v>5.87</v>
      </c>
      <c r="K783" s="152">
        <v>55.947</v>
      </c>
      <c r="L783" s="152">
        <v>0.476</v>
      </c>
      <c r="M783" s="152">
        <v>2.662</v>
      </c>
      <c r="N783" s="152">
        <v>0.423</v>
      </c>
      <c r="O783" s="152">
        <v>0.354</v>
      </c>
      <c r="P783" s="152">
        <v>3.502</v>
      </c>
      <c r="Q783" s="152">
        <v>0.057</v>
      </c>
      <c r="R783" s="152">
        <v>0.025</v>
      </c>
      <c r="S783" s="152">
        <v>0.024</v>
      </c>
      <c r="T783" s="152">
        <v>0</v>
      </c>
      <c r="U783" s="152">
        <v>0</v>
      </c>
      <c r="V783" s="152">
        <v>0.07</v>
      </c>
      <c r="W783" s="152">
        <v>27.979</v>
      </c>
      <c r="X783" s="152">
        <v>97.389</v>
      </c>
    </row>
    <row r="784" spans="2:24" ht="18.75">
      <c r="B784" s="147" t="s">
        <v>371</v>
      </c>
      <c r="C784" s="148">
        <v>43</v>
      </c>
      <c r="D784" s="149">
        <v>2</v>
      </c>
      <c r="E784" s="150">
        <v>0</v>
      </c>
      <c r="F784" s="150">
        <v>0</v>
      </c>
      <c r="G784" s="150">
        <v>77</v>
      </c>
      <c r="H784" s="150">
        <v>0</v>
      </c>
      <c r="I784" s="151">
        <v>0</v>
      </c>
      <c r="J784" s="152">
        <v>5.721</v>
      </c>
      <c r="K784" s="152">
        <v>55.164</v>
      </c>
      <c r="L784" s="152">
        <v>0.49</v>
      </c>
      <c r="M784" s="152">
        <v>2.684</v>
      </c>
      <c r="N784" s="152">
        <v>0.114</v>
      </c>
      <c r="O784" s="152">
        <v>0.304</v>
      </c>
      <c r="P784" s="152">
        <v>3.937</v>
      </c>
      <c r="Q784" s="152">
        <v>0.039</v>
      </c>
      <c r="R784" s="152">
        <v>0.012</v>
      </c>
      <c r="S784" s="152">
        <v>0.026</v>
      </c>
      <c r="T784" s="152">
        <v>0</v>
      </c>
      <c r="U784" s="152">
        <v>0</v>
      </c>
      <c r="V784" s="152">
        <v>0.073</v>
      </c>
      <c r="W784" s="152">
        <v>27.47</v>
      </c>
      <c r="X784" s="152">
        <v>96.033</v>
      </c>
    </row>
    <row r="785" spans="2:24" ht="18.75">
      <c r="B785" s="147" t="s">
        <v>371</v>
      </c>
      <c r="C785" s="148">
        <v>43</v>
      </c>
      <c r="D785" s="149">
        <v>2</v>
      </c>
      <c r="E785" s="150">
        <v>0</v>
      </c>
      <c r="F785" s="150">
        <v>0</v>
      </c>
      <c r="G785" s="150">
        <v>77</v>
      </c>
      <c r="H785" s="150">
        <v>0</v>
      </c>
      <c r="I785" s="151">
        <v>0</v>
      </c>
      <c r="J785" s="152">
        <v>5.986</v>
      </c>
      <c r="K785" s="152">
        <v>54.633</v>
      </c>
      <c r="L785" s="152">
        <v>0.483</v>
      </c>
      <c r="M785" s="152">
        <v>2.623</v>
      </c>
      <c r="N785" s="152">
        <v>0.042</v>
      </c>
      <c r="O785" s="152">
        <v>0.324</v>
      </c>
      <c r="P785" s="152">
        <v>4.299</v>
      </c>
      <c r="Q785" s="152">
        <v>0.036</v>
      </c>
      <c r="R785" s="152">
        <v>0.013</v>
      </c>
      <c r="S785" s="152">
        <v>0.008</v>
      </c>
      <c r="T785" s="152">
        <v>0.001</v>
      </c>
      <c r="U785" s="152">
        <v>0</v>
      </c>
      <c r="V785" s="152">
        <v>0.058</v>
      </c>
      <c r="W785" s="152">
        <v>27.577</v>
      </c>
      <c r="X785" s="152">
        <v>96.083</v>
      </c>
    </row>
    <row r="786" spans="2:24" ht="18.75">
      <c r="B786" s="147" t="s">
        <v>371</v>
      </c>
      <c r="C786" s="148">
        <v>43</v>
      </c>
      <c r="D786" s="149">
        <v>2</v>
      </c>
      <c r="E786" s="150">
        <v>0</v>
      </c>
      <c r="F786" s="150">
        <v>0</v>
      </c>
      <c r="G786" s="150">
        <v>77</v>
      </c>
      <c r="H786" s="150">
        <v>0</v>
      </c>
      <c r="I786" s="151">
        <v>0</v>
      </c>
      <c r="J786" s="152">
        <v>5.589</v>
      </c>
      <c r="K786" s="152">
        <v>55.725</v>
      </c>
      <c r="L786" s="152">
        <v>0.483</v>
      </c>
      <c r="M786" s="152">
        <v>2.671</v>
      </c>
      <c r="N786" s="152">
        <v>0.055</v>
      </c>
      <c r="O786" s="152">
        <v>0.298</v>
      </c>
      <c r="P786" s="152">
        <v>3.539</v>
      </c>
      <c r="Q786" s="152">
        <v>0.057</v>
      </c>
      <c r="R786" s="152">
        <v>0.014</v>
      </c>
      <c r="S786" s="152">
        <v>0.018</v>
      </c>
      <c r="T786" s="152">
        <v>0.024</v>
      </c>
      <c r="U786" s="152">
        <v>0</v>
      </c>
      <c r="V786" s="152">
        <v>0.071</v>
      </c>
      <c r="W786" s="152">
        <v>27.249</v>
      </c>
      <c r="X786" s="152">
        <v>95.792</v>
      </c>
    </row>
    <row r="787" spans="2:24" ht="18.75">
      <c r="B787" s="147" t="s">
        <v>371</v>
      </c>
      <c r="C787" s="148">
        <v>43</v>
      </c>
      <c r="D787" s="149">
        <v>2</v>
      </c>
      <c r="E787" s="150">
        <v>0</v>
      </c>
      <c r="F787" s="150">
        <v>0</v>
      </c>
      <c r="G787" s="150">
        <v>77</v>
      </c>
      <c r="H787" s="150">
        <v>0</v>
      </c>
      <c r="I787" s="151">
        <v>0</v>
      </c>
      <c r="J787" s="152">
        <v>5.399</v>
      </c>
      <c r="K787" s="152">
        <v>53.371</v>
      </c>
      <c r="L787" s="152">
        <v>0.492</v>
      </c>
      <c r="M787" s="152">
        <v>2.556</v>
      </c>
      <c r="N787" s="152">
        <v>0.035</v>
      </c>
      <c r="O787" s="152">
        <v>0.391</v>
      </c>
      <c r="P787" s="152">
        <v>5.797</v>
      </c>
      <c r="Q787" s="152">
        <v>0.035</v>
      </c>
      <c r="R787" s="152">
        <v>0.016</v>
      </c>
      <c r="S787" s="152">
        <v>0.014</v>
      </c>
      <c r="T787" s="152">
        <v>0.029</v>
      </c>
      <c r="U787" s="152">
        <v>0</v>
      </c>
      <c r="V787" s="152">
        <v>0.066</v>
      </c>
      <c r="W787" s="152">
        <v>27.425</v>
      </c>
      <c r="X787" s="152">
        <v>95.627</v>
      </c>
    </row>
    <row r="788" spans="2:24" ht="18.75">
      <c r="B788" s="147"/>
      <c r="C788" s="148"/>
      <c r="D788" s="150"/>
      <c r="E788" s="150"/>
      <c r="F788" s="150"/>
      <c r="G788" s="150"/>
      <c r="H788" s="153"/>
      <c r="I788" s="154" t="s">
        <v>2</v>
      </c>
      <c r="J788" s="155">
        <f>AVERAGE(J783:J787)</f>
        <v>5.713000000000001</v>
      </c>
      <c r="K788" s="155">
        <f aca="true" t="shared" si="339" ref="K788:X788">AVERAGE(K783:K787)</f>
        <v>54.967999999999996</v>
      </c>
      <c r="L788" s="155">
        <f t="shared" si="339"/>
        <v>0.4848</v>
      </c>
      <c r="M788" s="155">
        <f t="shared" si="339"/>
        <v>2.6392</v>
      </c>
      <c r="N788" s="155">
        <f t="shared" si="339"/>
        <v>0.13380000000000003</v>
      </c>
      <c r="O788" s="155">
        <f t="shared" si="339"/>
        <v>0.3342</v>
      </c>
      <c r="P788" s="155">
        <f t="shared" si="339"/>
        <v>4.214799999999999</v>
      </c>
      <c r="Q788" s="155">
        <f t="shared" si="339"/>
        <v>0.0448</v>
      </c>
      <c r="R788" s="155">
        <f t="shared" si="339"/>
        <v>0.016</v>
      </c>
      <c r="S788" s="155">
        <f t="shared" si="339"/>
        <v>0.018</v>
      </c>
      <c r="T788" s="155">
        <f t="shared" si="339"/>
        <v>0.0108</v>
      </c>
      <c r="U788" s="155">
        <f t="shared" si="339"/>
        <v>0</v>
      </c>
      <c r="V788" s="155">
        <f t="shared" si="339"/>
        <v>0.06760000000000001</v>
      </c>
      <c r="W788" s="155">
        <f t="shared" si="339"/>
        <v>27.54</v>
      </c>
      <c r="X788" s="155">
        <f t="shared" si="339"/>
        <v>96.18480000000001</v>
      </c>
    </row>
    <row r="789" spans="2:24" ht="18.75">
      <c r="B789" s="147"/>
      <c r="C789" s="148"/>
      <c r="D789" s="150"/>
      <c r="E789" s="150"/>
      <c r="F789" s="150"/>
      <c r="G789" s="150"/>
      <c r="H789" s="153"/>
      <c r="I789" s="154" t="s">
        <v>3</v>
      </c>
      <c r="J789" s="155">
        <f>STDEV(J783:J787)</f>
        <v>0.23087550757930117</v>
      </c>
      <c r="K789" s="155">
        <f aca="true" t="shared" si="340" ref="K789:X789">STDEV(K783:K787)</f>
        <v>1.0286568912907743</v>
      </c>
      <c r="L789" s="155">
        <f t="shared" si="340"/>
        <v>0.006379655163094638</v>
      </c>
      <c r="M789" s="155">
        <f t="shared" si="340"/>
        <v>0.05177547682059525</v>
      </c>
      <c r="N789" s="155">
        <f t="shared" si="340"/>
        <v>0.16464112487468002</v>
      </c>
      <c r="O789" s="155">
        <f t="shared" si="340"/>
        <v>0.0385512645706985</v>
      </c>
      <c r="P789" s="155">
        <f t="shared" si="340"/>
        <v>0.9423917444460145</v>
      </c>
      <c r="Q789" s="155">
        <f t="shared" si="340"/>
        <v>0.01123387733598689</v>
      </c>
      <c r="R789" s="155">
        <f t="shared" si="340"/>
        <v>0.005244044240850759</v>
      </c>
      <c r="S789" s="155">
        <f t="shared" si="340"/>
        <v>0.007348469228349535</v>
      </c>
      <c r="T789" s="155">
        <f t="shared" si="340"/>
        <v>0.014446452851824906</v>
      </c>
      <c r="U789" s="155">
        <f t="shared" si="340"/>
        <v>0</v>
      </c>
      <c r="V789" s="155">
        <f t="shared" si="340"/>
        <v>0.005941380311005176</v>
      </c>
      <c r="W789" s="155">
        <f t="shared" si="340"/>
        <v>0.27244081926172525</v>
      </c>
      <c r="X789" s="155">
        <f t="shared" si="340"/>
        <v>0.6980216329025902</v>
      </c>
    </row>
    <row r="790" spans="2:24" ht="18.75">
      <c r="B790" s="147"/>
      <c r="C790" s="148"/>
      <c r="D790" s="150"/>
      <c r="E790" s="150"/>
      <c r="F790" s="150"/>
      <c r="G790" s="150"/>
      <c r="H790" s="153"/>
      <c r="I790" s="154" t="s">
        <v>4</v>
      </c>
      <c r="J790" s="155">
        <f>J789*2</f>
        <v>0.46175101515860234</v>
      </c>
      <c r="K790" s="155">
        <f aca="true" t="shared" si="341" ref="K790:X790">K789*2</f>
        <v>2.0573137825815486</v>
      </c>
      <c r="L790" s="155">
        <f t="shared" si="341"/>
        <v>0.012759310326189276</v>
      </c>
      <c r="M790" s="155">
        <f t="shared" si="341"/>
        <v>0.1035509536411905</v>
      </c>
      <c r="N790" s="155">
        <f t="shared" si="341"/>
        <v>0.32928224974936005</v>
      </c>
      <c r="O790" s="155">
        <f t="shared" si="341"/>
        <v>0.077102529141397</v>
      </c>
      <c r="P790" s="155">
        <f t="shared" si="341"/>
        <v>1.884783488892029</v>
      </c>
      <c r="Q790" s="155">
        <f t="shared" si="341"/>
        <v>0.02246775467197378</v>
      </c>
      <c r="R790" s="155">
        <f t="shared" si="341"/>
        <v>0.010488088481701519</v>
      </c>
      <c r="S790" s="155">
        <f t="shared" si="341"/>
        <v>0.01469693845669907</v>
      </c>
      <c r="T790" s="155">
        <f t="shared" si="341"/>
        <v>0.028892905703649812</v>
      </c>
      <c r="U790" s="155">
        <f t="shared" si="341"/>
        <v>0</v>
      </c>
      <c r="V790" s="155">
        <f t="shared" si="341"/>
        <v>0.011882760622010352</v>
      </c>
      <c r="W790" s="155">
        <f t="shared" si="341"/>
        <v>0.5448816385234505</v>
      </c>
      <c r="X790" s="155">
        <f t="shared" si="341"/>
        <v>1.3960432658051805</v>
      </c>
    </row>
    <row r="791" spans="2:24" ht="18.75">
      <c r="B791" s="147"/>
      <c r="C791" s="148"/>
      <c r="D791" s="150"/>
      <c r="E791" s="150"/>
      <c r="F791" s="150"/>
      <c r="G791" s="150"/>
      <c r="H791" s="150"/>
      <c r="I791" s="151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</row>
    <row r="792" spans="2:24" ht="18.75">
      <c r="B792" s="147"/>
      <c r="C792" s="148"/>
      <c r="D792" s="150"/>
      <c r="E792" s="150"/>
      <c r="F792" s="150"/>
      <c r="G792" s="150"/>
      <c r="H792" s="150"/>
      <c r="I792" s="151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</row>
    <row r="793" spans="2:24" ht="18.75">
      <c r="B793" s="147" t="s">
        <v>385</v>
      </c>
      <c r="C793" s="151">
        <v>93</v>
      </c>
      <c r="D793" s="190">
        <v>2</v>
      </c>
      <c r="E793" s="151">
        <v>1</v>
      </c>
      <c r="F793" s="151">
        <v>0</v>
      </c>
      <c r="G793" s="151">
        <v>0</v>
      </c>
      <c r="H793" s="151">
        <v>0</v>
      </c>
      <c r="I793" s="151">
        <v>0</v>
      </c>
      <c r="J793" s="159">
        <v>5.375</v>
      </c>
      <c r="K793" s="159">
        <v>50.272</v>
      </c>
      <c r="L793" s="159">
        <v>0.069</v>
      </c>
      <c r="M793" s="159">
        <v>1.161</v>
      </c>
      <c r="N793" s="159">
        <v>3.68</v>
      </c>
      <c r="O793" s="159">
        <v>2.217</v>
      </c>
      <c r="P793" s="159">
        <v>0.109</v>
      </c>
      <c r="Q793" s="159">
        <v>0.019</v>
      </c>
      <c r="R793" s="159">
        <v>0.347</v>
      </c>
      <c r="S793" s="159">
        <v>0.184</v>
      </c>
      <c r="T793" s="159">
        <v>0.007</v>
      </c>
      <c r="U793" s="159">
        <v>0</v>
      </c>
      <c r="V793" s="159">
        <v>0.019</v>
      </c>
      <c r="W793" s="159">
        <v>25.488</v>
      </c>
      <c r="X793" s="159">
        <v>88.947</v>
      </c>
    </row>
    <row r="794" spans="2:24" ht="18.75">
      <c r="B794" s="147" t="s">
        <v>385</v>
      </c>
      <c r="C794" s="151">
        <v>93</v>
      </c>
      <c r="D794" s="190">
        <v>2</v>
      </c>
      <c r="E794" s="151">
        <v>1</v>
      </c>
      <c r="F794" s="151">
        <v>0</v>
      </c>
      <c r="G794" s="151">
        <v>0</v>
      </c>
      <c r="H794" s="151">
        <v>0</v>
      </c>
      <c r="I794" s="151">
        <v>0</v>
      </c>
      <c r="J794" s="159">
        <v>8.015</v>
      </c>
      <c r="K794" s="159">
        <v>54.413</v>
      </c>
      <c r="L794" s="159">
        <v>0.101</v>
      </c>
      <c r="M794" s="159">
        <v>0.647</v>
      </c>
      <c r="N794" s="159">
        <v>0.116</v>
      </c>
      <c r="O794" s="159">
        <v>0.875</v>
      </c>
      <c r="P794" s="159">
        <v>0.154</v>
      </c>
      <c r="Q794" s="159">
        <v>0.021</v>
      </c>
      <c r="R794" s="159">
        <v>0.412</v>
      </c>
      <c r="S794" s="159">
        <v>0.038</v>
      </c>
      <c r="T794" s="159">
        <v>0</v>
      </c>
      <c r="U794" s="159">
        <v>0</v>
      </c>
      <c r="V794" s="159">
        <v>0.015</v>
      </c>
      <c r="W794" s="159">
        <v>28.161</v>
      </c>
      <c r="X794" s="159">
        <v>92.969</v>
      </c>
    </row>
    <row r="795" spans="2:24" ht="18.75">
      <c r="B795" s="147" t="s">
        <v>385</v>
      </c>
      <c r="C795" s="151">
        <v>93</v>
      </c>
      <c r="D795" s="190">
        <v>2</v>
      </c>
      <c r="E795" s="151">
        <v>1</v>
      </c>
      <c r="F795" s="151">
        <v>0</v>
      </c>
      <c r="G795" s="151">
        <v>0</v>
      </c>
      <c r="H795" s="151">
        <v>0</v>
      </c>
      <c r="I795" s="151">
        <v>0</v>
      </c>
      <c r="J795" s="159">
        <v>7.79</v>
      </c>
      <c r="K795" s="159">
        <v>55.138</v>
      </c>
      <c r="L795" s="159">
        <v>0.115</v>
      </c>
      <c r="M795" s="159">
        <v>0.726</v>
      </c>
      <c r="N795" s="159">
        <v>0.095</v>
      </c>
      <c r="O795" s="159">
        <v>0.836</v>
      </c>
      <c r="P795" s="159">
        <v>0.116</v>
      </c>
      <c r="Q795" s="159">
        <v>0.017</v>
      </c>
      <c r="R795" s="159">
        <v>0.448</v>
      </c>
      <c r="S795" s="159">
        <v>0.034</v>
      </c>
      <c r="T795" s="159">
        <v>0.004</v>
      </c>
      <c r="U795" s="159">
        <v>0</v>
      </c>
      <c r="V795" s="159">
        <v>0.018</v>
      </c>
      <c r="W795" s="159">
        <v>28.013</v>
      </c>
      <c r="X795" s="159">
        <v>93.351</v>
      </c>
    </row>
    <row r="796" spans="2:24" ht="18.75">
      <c r="B796" s="147" t="s">
        <v>385</v>
      </c>
      <c r="C796" s="151">
        <v>93</v>
      </c>
      <c r="D796" s="190">
        <v>2</v>
      </c>
      <c r="E796" s="151">
        <v>1</v>
      </c>
      <c r="F796" s="151">
        <v>0</v>
      </c>
      <c r="G796" s="151">
        <v>0</v>
      </c>
      <c r="H796" s="151">
        <v>0</v>
      </c>
      <c r="I796" s="151">
        <v>0</v>
      </c>
      <c r="J796" s="159">
        <v>7.665</v>
      </c>
      <c r="K796" s="159">
        <v>53.558</v>
      </c>
      <c r="L796" s="159">
        <v>0.184</v>
      </c>
      <c r="M796" s="159">
        <v>1.06</v>
      </c>
      <c r="N796" s="159">
        <v>0.11</v>
      </c>
      <c r="O796" s="159">
        <v>0.794</v>
      </c>
      <c r="P796" s="159">
        <v>0.157</v>
      </c>
      <c r="Q796" s="159">
        <v>0.043</v>
      </c>
      <c r="R796" s="159">
        <v>0.424</v>
      </c>
      <c r="S796" s="159">
        <v>0.054</v>
      </c>
      <c r="T796" s="159">
        <v>0</v>
      </c>
      <c r="U796" s="159">
        <v>0.043</v>
      </c>
      <c r="V796" s="159">
        <v>0.025</v>
      </c>
      <c r="W796" s="159">
        <v>28.405</v>
      </c>
      <c r="X796" s="159">
        <v>92.522</v>
      </c>
    </row>
    <row r="797" spans="2:24" ht="18.75">
      <c r="B797" s="147" t="s">
        <v>385</v>
      </c>
      <c r="C797" s="151">
        <v>93</v>
      </c>
      <c r="D797" s="190">
        <v>2</v>
      </c>
      <c r="E797" s="151">
        <v>1</v>
      </c>
      <c r="F797" s="151">
        <v>0</v>
      </c>
      <c r="G797" s="151">
        <v>0</v>
      </c>
      <c r="H797" s="151">
        <v>0</v>
      </c>
      <c r="I797" s="151">
        <v>0</v>
      </c>
      <c r="J797" s="159">
        <v>7.33</v>
      </c>
      <c r="K797" s="159">
        <v>54.599</v>
      </c>
      <c r="L797" s="159">
        <v>0.099</v>
      </c>
      <c r="M797" s="159">
        <v>0.601</v>
      </c>
      <c r="N797" s="159">
        <v>0.135</v>
      </c>
      <c r="O797" s="159">
        <v>0.796</v>
      </c>
      <c r="P797" s="159">
        <v>0.128</v>
      </c>
      <c r="Q797" s="159">
        <v>0.013</v>
      </c>
      <c r="R797" s="159">
        <v>0.421</v>
      </c>
      <c r="S797" s="159">
        <v>0.046</v>
      </c>
      <c r="T797" s="159">
        <v>0</v>
      </c>
      <c r="U797" s="159">
        <v>0</v>
      </c>
      <c r="V797" s="159">
        <v>0.008</v>
      </c>
      <c r="W797" s="159">
        <v>27.209</v>
      </c>
      <c r="X797" s="159">
        <v>91.385</v>
      </c>
    </row>
    <row r="798" spans="2:24" ht="18.75">
      <c r="B798" s="147"/>
      <c r="C798" s="151"/>
      <c r="D798" s="151"/>
      <c r="E798" s="151"/>
      <c r="F798" s="151"/>
      <c r="G798" s="151"/>
      <c r="H798" s="153"/>
      <c r="I798" s="154" t="s">
        <v>2</v>
      </c>
      <c r="J798" s="155">
        <f>AVERAGE(J793:J797)</f>
        <v>7.234999999999999</v>
      </c>
      <c r="K798" s="155">
        <f aca="true" t="shared" si="342" ref="K798:X798">AVERAGE(K793:K797)</f>
        <v>53.596000000000004</v>
      </c>
      <c r="L798" s="155">
        <f t="shared" si="342"/>
        <v>0.1136</v>
      </c>
      <c r="M798" s="155">
        <f t="shared" si="342"/>
        <v>0.8390000000000001</v>
      </c>
      <c r="N798" s="155">
        <f t="shared" si="342"/>
        <v>0.8272</v>
      </c>
      <c r="O798" s="155">
        <f t="shared" si="342"/>
        <v>1.1036</v>
      </c>
      <c r="P798" s="155">
        <f t="shared" si="342"/>
        <v>0.1328</v>
      </c>
      <c r="Q798" s="155">
        <f t="shared" si="342"/>
        <v>0.022600000000000002</v>
      </c>
      <c r="R798" s="155">
        <f t="shared" si="342"/>
        <v>0.41039999999999993</v>
      </c>
      <c r="S798" s="155">
        <f t="shared" si="342"/>
        <v>0.0712</v>
      </c>
      <c r="T798" s="155">
        <f t="shared" si="342"/>
        <v>0.0021999999999999997</v>
      </c>
      <c r="U798" s="155">
        <f t="shared" si="342"/>
        <v>0.0086</v>
      </c>
      <c r="V798" s="155">
        <f t="shared" si="342"/>
        <v>0.017000000000000005</v>
      </c>
      <c r="W798" s="155">
        <f t="shared" si="342"/>
        <v>27.4552</v>
      </c>
      <c r="X798" s="155">
        <f t="shared" si="342"/>
        <v>91.8348</v>
      </c>
    </row>
    <row r="799" spans="2:24" ht="18.75">
      <c r="B799" s="147"/>
      <c r="C799" s="151"/>
      <c r="D799" s="151"/>
      <c r="E799" s="151"/>
      <c r="F799" s="151"/>
      <c r="G799" s="151"/>
      <c r="H799" s="153"/>
      <c r="I799" s="154" t="s">
        <v>3</v>
      </c>
      <c r="J799" s="155">
        <f>STDEV(J793:J797)</f>
        <v>1.0688720690522395</v>
      </c>
      <c r="K799" s="155">
        <f aca="true" t="shared" si="343" ref="K799:X799">STDEV(K793:K797)</f>
        <v>1.943044132283155</v>
      </c>
      <c r="L799" s="155">
        <f t="shared" si="343"/>
        <v>0.0427761615856308</v>
      </c>
      <c r="M799" s="155">
        <f t="shared" si="343"/>
        <v>0.2543629296890564</v>
      </c>
      <c r="N799" s="155">
        <f t="shared" si="343"/>
        <v>1.594828109860119</v>
      </c>
      <c r="O799" s="155">
        <f t="shared" si="343"/>
        <v>0.623297120160201</v>
      </c>
      <c r="P799" s="155">
        <f t="shared" si="343"/>
        <v>0.021833460559425675</v>
      </c>
      <c r="Q799" s="155">
        <f t="shared" si="343"/>
        <v>0.011781341180018508</v>
      </c>
      <c r="R799" s="155">
        <f t="shared" si="343"/>
        <v>0.03785894874398919</v>
      </c>
      <c r="S799" s="155">
        <f t="shared" si="343"/>
        <v>0.06352322409953702</v>
      </c>
      <c r="T799" s="155">
        <f t="shared" si="343"/>
        <v>0.003193743884534263</v>
      </c>
      <c r="U799" s="155">
        <f t="shared" si="343"/>
        <v>0.01923018460649819</v>
      </c>
      <c r="V799" s="155">
        <f t="shared" si="343"/>
        <v>0.006204836822995417</v>
      </c>
      <c r="W799" s="155">
        <f t="shared" si="343"/>
        <v>1.1876347081489333</v>
      </c>
      <c r="X799" s="155">
        <f t="shared" si="343"/>
        <v>1.7747693371252482</v>
      </c>
    </row>
    <row r="800" spans="2:24" ht="18.75">
      <c r="B800" s="147"/>
      <c r="C800" s="151"/>
      <c r="D800" s="151"/>
      <c r="E800" s="151"/>
      <c r="F800" s="151"/>
      <c r="G800" s="151"/>
      <c r="H800" s="153"/>
      <c r="I800" s="154" t="s">
        <v>4</v>
      </c>
      <c r="J800" s="155">
        <f>J799*2</f>
        <v>2.137744138104479</v>
      </c>
      <c r="K800" s="155">
        <f aca="true" t="shared" si="344" ref="K800:X800">K799*2</f>
        <v>3.88608826456631</v>
      </c>
      <c r="L800" s="155">
        <f t="shared" si="344"/>
        <v>0.0855523231712616</v>
      </c>
      <c r="M800" s="155">
        <f t="shared" si="344"/>
        <v>0.5087258593781128</v>
      </c>
      <c r="N800" s="155">
        <f t="shared" si="344"/>
        <v>3.189656219720238</v>
      </c>
      <c r="O800" s="155">
        <f t="shared" si="344"/>
        <v>1.246594240320402</v>
      </c>
      <c r="P800" s="155">
        <f t="shared" si="344"/>
        <v>0.04366692111885135</v>
      </c>
      <c r="Q800" s="155">
        <f t="shared" si="344"/>
        <v>0.023562682360037016</v>
      </c>
      <c r="R800" s="155">
        <f t="shared" si="344"/>
        <v>0.07571789748797839</v>
      </c>
      <c r="S800" s="155">
        <f t="shared" si="344"/>
        <v>0.12704644819907404</v>
      </c>
      <c r="T800" s="155">
        <f t="shared" si="344"/>
        <v>0.006387487769068526</v>
      </c>
      <c r="U800" s="155">
        <f t="shared" si="344"/>
        <v>0.03846036921299638</v>
      </c>
      <c r="V800" s="155">
        <f t="shared" si="344"/>
        <v>0.012409673645990833</v>
      </c>
      <c r="W800" s="155">
        <f t="shared" si="344"/>
        <v>2.3752694162978667</v>
      </c>
      <c r="X800" s="155">
        <f t="shared" si="344"/>
        <v>3.5495386742504964</v>
      </c>
    </row>
    <row r="801" spans="2:24" ht="18.75">
      <c r="B801" s="147"/>
      <c r="C801" s="151"/>
      <c r="D801" s="151"/>
      <c r="E801" s="151"/>
      <c r="F801" s="151"/>
      <c r="G801" s="151"/>
      <c r="H801" s="151"/>
      <c r="I801" s="151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</row>
    <row r="802" spans="2:24" ht="18.75">
      <c r="B802" s="147"/>
      <c r="C802" s="151"/>
      <c r="D802" s="151"/>
      <c r="E802" s="151"/>
      <c r="F802" s="151"/>
      <c r="G802" s="151"/>
      <c r="H802" s="151"/>
      <c r="I802" s="151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</row>
    <row r="803" spans="2:24" ht="18.75">
      <c r="B803" s="147" t="s">
        <v>386</v>
      </c>
      <c r="C803" s="151">
        <v>74</v>
      </c>
      <c r="D803" s="191">
        <v>2</v>
      </c>
      <c r="E803" s="192">
        <v>1</v>
      </c>
      <c r="F803" s="192">
        <v>0</v>
      </c>
      <c r="G803" s="192">
        <v>77</v>
      </c>
      <c r="H803" s="192">
        <v>0</v>
      </c>
      <c r="I803" s="193">
        <v>0</v>
      </c>
      <c r="J803" s="159">
        <v>9.309</v>
      </c>
      <c r="K803" s="159">
        <v>58.573</v>
      </c>
      <c r="L803" s="159">
        <v>0.284</v>
      </c>
      <c r="M803" s="159">
        <v>0.208</v>
      </c>
      <c r="N803" s="159">
        <v>0.186</v>
      </c>
      <c r="O803" s="159">
        <v>0.304</v>
      </c>
      <c r="P803" s="159">
        <v>0</v>
      </c>
      <c r="Q803" s="159">
        <v>0.009</v>
      </c>
      <c r="R803" s="159">
        <v>0.455</v>
      </c>
      <c r="S803" s="159">
        <v>0.091</v>
      </c>
      <c r="T803" s="159">
        <v>0.011</v>
      </c>
      <c r="U803" s="159">
        <v>0</v>
      </c>
      <c r="V803" s="159">
        <v>0.014</v>
      </c>
      <c r="W803" s="159">
        <v>28.403</v>
      </c>
      <c r="X803" s="159">
        <v>97.846</v>
      </c>
    </row>
    <row r="804" spans="2:24" ht="18.75">
      <c r="B804" s="147" t="s">
        <v>386</v>
      </c>
      <c r="C804" s="151">
        <v>74</v>
      </c>
      <c r="D804" s="191">
        <v>2</v>
      </c>
      <c r="E804" s="192">
        <v>1</v>
      </c>
      <c r="F804" s="192">
        <v>0</v>
      </c>
      <c r="G804" s="192">
        <v>77</v>
      </c>
      <c r="H804" s="192">
        <v>0</v>
      </c>
      <c r="I804" s="193">
        <v>0</v>
      </c>
      <c r="J804" s="159">
        <v>10.014</v>
      </c>
      <c r="K804" s="159">
        <v>60.326</v>
      </c>
      <c r="L804" s="159">
        <v>0.239</v>
      </c>
      <c r="M804" s="159">
        <v>0.209</v>
      </c>
      <c r="N804" s="159">
        <v>0.16</v>
      </c>
      <c r="O804" s="159">
        <v>0.3</v>
      </c>
      <c r="P804" s="159">
        <v>0</v>
      </c>
      <c r="Q804" s="159">
        <v>0.009</v>
      </c>
      <c r="R804" s="159">
        <v>0.492</v>
      </c>
      <c r="S804" s="159">
        <v>0.071</v>
      </c>
      <c r="T804" s="159">
        <v>0.019</v>
      </c>
      <c r="U804" s="159">
        <v>0</v>
      </c>
      <c r="V804" s="159">
        <v>0.016</v>
      </c>
      <c r="W804" s="159">
        <v>29.198</v>
      </c>
      <c r="X804" s="159">
        <v>101.054</v>
      </c>
    </row>
    <row r="805" spans="2:24" ht="18.75">
      <c r="B805" s="147" t="s">
        <v>386</v>
      </c>
      <c r="C805" s="151">
        <v>74</v>
      </c>
      <c r="D805" s="191">
        <v>2</v>
      </c>
      <c r="E805" s="192">
        <v>1</v>
      </c>
      <c r="F805" s="192">
        <v>0</v>
      </c>
      <c r="G805" s="192">
        <v>77</v>
      </c>
      <c r="H805" s="192">
        <v>0</v>
      </c>
      <c r="I805" s="193">
        <v>0</v>
      </c>
      <c r="J805" s="159">
        <v>10.338</v>
      </c>
      <c r="K805" s="159">
        <v>58.13</v>
      </c>
      <c r="L805" s="159">
        <v>0.223</v>
      </c>
      <c r="M805" s="159">
        <v>0.152</v>
      </c>
      <c r="N805" s="159">
        <v>0.138</v>
      </c>
      <c r="O805" s="159">
        <v>0.263</v>
      </c>
      <c r="P805" s="159">
        <v>0</v>
      </c>
      <c r="Q805" s="159">
        <v>0.024</v>
      </c>
      <c r="R805" s="159">
        <v>0.506</v>
      </c>
      <c r="S805" s="159">
        <v>0.064</v>
      </c>
      <c r="T805" s="159">
        <v>0</v>
      </c>
      <c r="U805" s="159">
        <v>0.022</v>
      </c>
      <c r="V805" s="159">
        <v>0.016</v>
      </c>
      <c r="W805" s="159">
        <v>29.989</v>
      </c>
      <c r="X805" s="159">
        <v>99.866</v>
      </c>
    </row>
    <row r="806" spans="2:24" ht="18.75">
      <c r="B806" s="147" t="s">
        <v>386</v>
      </c>
      <c r="C806" s="151">
        <v>74</v>
      </c>
      <c r="D806" s="191">
        <v>2</v>
      </c>
      <c r="E806" s="192">
        <v>1</v>
      </c>
      <c r="F806" s="192">
        <v>0</v>
      </c>
      <c r="G806" s="192">
        <v>77</v>
      </c>
      <c r="H806" s="192">
        <v>0</v>
      </c>
      <c r="I806" s="193">
        <v>0</v>
      </c>
      <c r="J806" s="159">
        <v>8.026</v>
      </c>
      <c r="K806" s="159">
        <v>59.909</v>
      </c>
      <c r="L806" s="159">
        <v>0.202</v>
      </c>
      <c r="M806" s="159">
        <v>0.139</v>
      </c>
      <c r="N806" s="159">
        <v>0.167</v>
      </c>
      <c r="O806" s="159">
        <v>0.352</v>
      </c>
      <c r="P806" s="159">
        <v>0</v>
      </c>
      <c r="Q806" s="159">
        <v>0.019</v>
      </c>
      <c r="R806" s="159">
        <v>0.449</v>
      </c>
      <c r="S806" s="159">
        <v>0.085</v>
      </c>
      <c r="T806" s="159">
        <v>0.038</v>
      </c>
      <c r="U806" s="159">
        <v>0</v>
      </c>
      <c r="V806" s="159">
        <v>0.023</v>
      </c>
      <c r="W806" s="159">
        <v>27.244</v>
      </c>
      <c r="X806" s="159">
        <v>96.653</v>
      </c>
    </row>
    <row r="807" spans="2:24" ht="18.75">
      <c r="B807" s="147" t="s">
        <v>386</v>
      </c>
      <c r="C807" s="151">
        <v>74</v>
      </c>
      <c r="D807" s="191">
        <v>2</v>
      </c>
      <c r="E807" s="192">
        <v>1</v>
      </c>
      <c r="F807" s="192">
        <v>0</v>
      </c>
      <c r="G807" s="192">
        <v>77</v>
      </c>
      <c r="H807" s="192">
        <v>0</v>
      </c>
      <c r="I807" s="193">
        <v>0</v>
      </c>
      <c r="J807" s="159">
        <v>8.625</v>
      </c>
      <c r="K807" s="159">
        <v>59.859</v>
      </c>
      <c r="L807" s="159">
        <v>0.268</v>
      </c>
      <c r="M807" s="159">
        <v>0.156</v>
      </c>
      <c r="N807" s="159">
        <v>0.207</v>
      </c>
      <c r="O807" s="159">
        <v>0.303</v>
      </c>
      <c r="P807" s="159">
        <v>0.002</v>
      </c>
      <c r="Q807" s="159">
        <v>0.024</v>
      </c>
      <c r="R807" s="159">
        <v>0.459</v>
      </c>
      <c r="S807" s="159">
        <v>0.068</v>
      </c>
      <c r="T807" s="159">
        <v>0.018</v>
      </c>
      <c r="U807" s="159">
        <v>0</v>
      </c>
      <c r="V807" s="159">
        <v>0.023</v>
      </c>
      <c r="W807" s="159">
        <v>27.898</v>
      </c>
      <c r="X807" s="159">
        <v>97.912</v>
      </c>
    </row>
    <row r="808" spans="2:24" ht="18.75">
      <c r="B808" s="142"/>
      <c r="C808" s="142"/>
      <c r="D808" s="142"/>
      <c r="E808" s="142"/>
      <c r="F808" s="142"/>
      <c r="G808" s="142"/>
      <c r="H808" s="153"/>
      <c r="I808" s="154" t="s">
        <v>2</v>
      </c>
      <c r="J808" s="155">
        <f>AVERAGE(J803:J807)</f>
        <v>9.2624</v>
      </c>
      <c r="K808" s="155">
        <f aca="true" t="shared" si="345" ref="K808:X808">AVERAGE(K803:K807)</f>
        <v>59.359399999999994</v>
      </c>
      <c r="L808" s="155">
        <f t="shared" si="345"/>
        <v>0.2432</v>
      </c>
      <c r="M808" s="155">
        <f t="shared" si="345"/>
        <v>0.1728</v>
      </c>
      <c r="N808" s="155">
        <f t="shared" si="345"/>
        <v>0.1716</v>
      </c>
      <c r="O808" s="155">
        <f t="shared" si="345"/>
        <v>0.30439999999999995</v>
      </c>
      <c r="P808" s="155">
        <f t="shared" si="345"/>
        <v>0.0004</v>
      </c>
      <c r="Q808" s="155">
        <f t="shared" si="345"/>
        <v>0.016999999999999998</v>
      </c>
      <c r="R808" s="155">
        <f t="shared" si="345"/>
        <v>0.47220000000000006</v>
      </c>
      <c r="S808" s="155">
        <f t="shared" si="345"/>
        <v>0.0758</v>
      </c>
      <c r="T808" s="155">
        <f t="shared" si="345"/>
        <v>0.0172</v>
      </c>
      <c r="U808" s="155">
        <f t="shared" si="345"/>
        <v>0.004399999999999999</v>
      </c>
      <c r="V808" s="155">
        <f t="shared" si="345"/>
        <v>0.0184</v>
      </c>
      <c r="W808" s="155">
        <f t="shared" si="345"/>
        <v>28.5464</v>
      </c>
      <c r="X808" s="155">
        <f t="shared" si="345"/>
        <v>98.6662</v>
      </c>
    </row>
    <row r="809" spans="2:24" ht="18.75">
      <c r="B809" s="142"/>
      <c r="C809" s="142"/>
      <c r="D809" s="142"/>
      <c r="E809" s="142"/>
      <c r="F809" s="142"/>
      <c r="G809" s="142"/>
      <c r="H809" s="153"/>
      <c r="I809" s="154" t="s">
        <v>3</v>
      </c>
      <c r="J809" s="155">
        <f>STDEV(J803:J807)</f>
        <v>0.9564195209216504</v>
      </c>
      <c r="K809" s="155">
        <f aca="true" t="shared" si="346" ref="K809:X809">STDEV(K803:K807)</f>
        <v>0.9507661647324218</v>
      </c>
      <c r="L809" s="155">
        <f t="shared" si="346"/>
        <v>0.03317679912227836</v>
      </c>
      <c r="M809" s="155">
        <f t="shared" si="346"/>
        <v>0.0331918664735805</v>
      </c>
      <c r="N809" s="155">
        <f t="shared" si="346"/>
        <v>0.02619732810803424</v>
      </c>
      <c r="O809" s="155">
        <f t="shared" si="346"/>
        <v>0.031627519662471154</v>
      </c>
      <c r="P809" s="155">
        <f t="shared" si="346"/>
        <v>0.0008944271909999159</v>
      </c>
      <c r="Q809" s="155">
        <f t="shared" si="346"/>
        <v>0.0075828754440515535</v>
      </c>
      <c r="R809" s="155">
        <f t="shared" si="346"/>
        <v>0.025213091837376862</v>
      </c>
      <c r="S809" s="155">
        <f t="shared" si="346"/>
        <v>0.01160603291396335</v>
      </c>
      <c r="T809" s="155">
        <f t="shared" si="346"/>
        <v>0.013881642554107199</v>
      </c>
      <c r="U809" s="155">
        <f t="shared" si="346"/>
        <v>0.009838699100999075</v>
      </c>
      <c r="V809" s="155">
        <f t="shared" si="346"/>
        <v>0.004277849927241487</v>
      </c>
      <c r="W809" s="155">
        <f t="shared" si="346"/>
        <v>1.0773705490684258</v>
      </c>
      <c r="X809" s="155">
        <f t="shared" si="346"/>
        <v>1.7632093466176932</v>
      </c>
    </row>
    <row r="810" spans="2:24" ht="18.75">
      <c r="B810" s="142"/>
      <c r="C810" s="142"/>
      <c r="D810" s="142"/>
      <c r="E810" s="142"/>
      <c r="F810" s="142"/>
      <c r="G810" s="142"/>
      <c r="H810" s="153"/>
      <c r="I810" s="154" t="s">
        <v>4</v>
      </c>
      <c r="J810" s="155">
        <f>J809*2</f>
        <v>1.9128390418433008</v>
      </c>
      <c r="K810" s="155">
        <f aca="true" t="shared" si="347" ref="K810:X810">K809*2</f>
        <v>1.9015323294648436</v>
      </c>
      <c r="L810" s="155">
        <f t="shared" si="347"/>
        <v>0.06635359824455672</v>
      </c>
      <c r="M810" s="155">
        <f t="shared" si="347"/>
        <v>0.066383732947161</v>
      </c>
      <c r="N810" s="155">
        <f t="shared" si="347"/>
        <v>0.05239465621606848</v>
      </c>
      <c r="O810" s="155">
        <f t="shared" si="347"/>
        <v>0.06325503932494231</v>
      </c>
      <c r="P810" s="155">
        <f t="shared" si="347"/>
        <v>0.0017888543819998318</v>
      </c>
      <c r="Q810" s="155">
        <f t="shared" si="347"/>
        <v>0.015165750888103107</v>
      </c>
      <c r="R810" s="155">
        <f t="shared" si="347"/>
        <v>0.050426183674753725</v>
      </c>
      <c r="S810" s="155">
        <f t="shared" si="347"/>
        <v>0.0232120658279267</v>
      </c>
      <c r="T810" s="155">
        <f t="shared" si="347"/>
        <v>0.027763285108214398</v>
      </c>
      <c r="U810" s="155">
        <f t="shared" si="347"/>
        <v>0.01967739820199815</v>
      </c>
      <c r="V810" s="155">
        <f t="shared" si="347"/>
        <v>0.008555699854482974</v>
      </c>
      <c r="W810" s="155">
        <f t="shared" si="347"/>
        <v>2.1547410981368516</v>
      </c>
      <c r="X810" s="155">
        <f t="shared" si="347"/>
        <v>3.5264186932353865</v>
      </c>
    </row>
    <row r="811" spans="2:24" ht="18.75"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</row>
    <row r="812" spans="2:24" ht="18.75"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</row>
    <row r="813" spans="2:24" ht="18.75">
      <c r="B813" s="194" t="s">
        <v>370</v>
      </c>
      <c r="C813" s="142">
        <v>26</v>
      </c>
      <c r="D813" s="195">
        <v>2</v>
      </c>
      <c r="E813" s="196">
        <v>0</v>
      </c>
      <c r="F813" s="196">
        <v>0</v>
      </c>
      <c r="G813" s="196">
        <v>0</v>
      </c>
      <c r="H813" s="196">
        <v>0</v>
      </c>
      <c r="I813" s="196">
        <v>0</v>
      </c>
      <c r="J813" s="197">
        <v>8.132</v>
      </c>
      <c r="K813" s="197">
        <v>60.358</v>
      </c>
      <c r="L813" s="197">
        <v>0.22</v>
      </c>
      <c r="M813" s="197">
        <v>0.242</v>
      </c>
      <c r="N813" s="197">
        <v>0.038</v>
      </c>
      <c r="O813" s="197">
        <v>1.285</v>
      </c>
      <c r="P813" s="197">
        <v>0</v>
      </c>
      <c r="Q813" s="197">
        <v>0.137</v>
      </c>
      <c r="R813" s="197">
        <v>0.734</v>
      </c>
      <c r="S813" s="197">
        <v>0.04</v>
      </c>
      <c r="T813" s="197">
        <v>0</v>
      </c>
      <c r="U813" s="197">
        <v>0.008</v>
      </c>
      <c r="V813" s="197">
        <v>0.022</v>
      </c>
      <c r="W813" s="197">
        <v>25.599</v>
      </c>
      <c r="X813" s="197">
        <v>96.815</v>
      </c>
    </row>
    <row r="814" spans="2:24" ht="18.75">
      <c r="B814" s="194" t="s">
        <v>370</v>
      </c>
      <c r="C814" s="142">
        <v>26</v>
      </c>
      <c r="D814" s="195">
        <v>2</v>
      </c>
      <c r="E814" s="196">
        <v>0</v>
      </c>
      <c r="F814" s="196">
        <v>0</v>
      </c>
      <c r="G814" s="196">
        <v>0</v>
      </c>
      <c r="H814" s="196">
        <v>0</v>
      </c>
      <c r="I814" s="196">
        <v>0</v>
      </c>
      <c r="J814" s="197">
        <v>8.361</v>
      </c>
      <c r="K814" s="197">
        <v>60.213</v>
      </c>
      <c r="L814" s="197">
        <v>0.221</v>
      </c>
      <c r="M814" s="197">
        <v>0.256</v>
      </c>
      <c r="N814" s="197">
        <v>0.056</v>
      </c>
      <c r="O814" s="197">
        <v>1.335</v>
      </c>
      <c r="P814" s="197">
        <v>0</v>
      </c>
      <c r="Q814" s="197">
        <v>0.116</v>
      </c>
      <c r="R814" s="197">
        <v>0.786</v>
      </c>
      <c r="S814" s="197">
        <v>0.025</v>
      </c>
      <c r="T814" s="197">
        <v>0.043</v>
      </c>
      <c r="U814" s="197">
        <v>0</v>
      </c>
      <c r="V814" s="197">
        <v>0.025</v>
      </c>
      <c r="W814" s="197">
        <v>25.912</v>
      </c>
      <c r="X814" s="197">
        <v>97.349</v>
      </c>
    </row>
    <row r="815" spans="2:24" ht="18.75">
      <c r="B815" s="194" t="s">
        <v>370</v>
      </c>
      <c r="C815" s="142">
        <v>26</v>
      </c>
      <c r="D815" s="195">
        <v>2</v>
      </c>
      <c r="E815" s="196">
        <v>0</v>
      </c>
      <c r="F815" s="196">
        <v>0</v>
      </c>
      <c r="G815" s="196">
        <v>0</v>
      </c>
      <c r="H815" s="196">
        <v>0</v>
      </c>
      <c r="I815" s="196">
        <v>0</v>
      </c>
      <c r="J815" s="197">
        <v>8.159</v>
      </c>
      <c r="K815" s="197">
        <v>60.501</v>
      </c>
      <c r="L815" s="197">
        <v>0.226</v>
      </c>
      <c r="M815" s="197">
        <v>0.241</v>
      </c>
      <c r="N815" s="197">
        <v>0.059</v>
      </c>
      <c r="O815" s="197">
        <v>1.36</v>
      </c>
      <c r="P815" s="197">
        <v>0</v>
      </c>
      <c r="Q815" s="197">
        <v>0.112</v>
      </c>
      <c r="R815" s="197">
        <v>0.778</v>
      </c>
      <c r="S815" s="197">
        <v>0.028</v>
      </c>
      <c r="T815" s="197">
        <v>0</v>
      </c>
      <c r="U815" s="197">
        <v>0</v>
      </c>
      <c r="V815" s="197">
        <v>0.033</v>
      </c>
      <c r="W815" s="197">
        <v>25.681</v>
      </c>
      <c r="X815" s="197">
        <v>97.179</v>
      </c>
    </row>
    <row r="816" spans="2:24" ht="18.75">
      <c r="B816" s="194" t="s">
        <v>370</v>
      </c>
      <c r="C816" s="142">
        <v>26</v>
      </c>
      <c r="D816" s="195">
        <v>2</v>
      </c>
      <c r="E816" s="196">
        <v>0</v>
      </c>
      <c r="F816" s="196">
        <v>0</v>
      </c>
      <c r="G816" s="196">
        <v>0</v>
      </c>
      <c r="H816" s="196">
        <v>0</v>
      </c>
      <c r="I816" s="196">
        <v>0</v>
      </c>
      <c r="J816" s="197">
        <v>8.49</v>
      </c>
      <c r="K816" s="197">
        <v>60.066</v>
      </c>
      <c r="L816" s="197">
        <v>0.231</v>
      </c>
      <c r="M816" s="197">
        <v>0.23</v>
      </c>
      <c r="N816" s="197">
        <v>0.118</v>
      </c>
      <c r="O816" s="197">
        <v>1.291</v>
      </c>
      <c r="P816" s="197">
        <v>0</v>
      </c>
      <c r="Q816" s="197">
        <v>0.111</v>
      </c>
      <c r="R816" s="197">
        <v>0.759</v>
      </c>
      <c r="S816" s="197">
        <v>0.04</v>
      </c>
      <c r="T816" s="197">
        <v>0.013</v>
      </c>
      <c r="U816" s="197">
        <v>0.003</v>
      </c>
      <c r="V816" s="197">
        <v>0.031</v>
      </c>
      <c r="W816" s="197">
        <v>25.918</v>
      </c>
      <c r="X816" s="197">
        <v>97.3</v>
      </c>
    </row>
    <row r="817" spans="2:24" ht="18.75">
      <c r="B817" s="194" t="s">
        <v>370</v>
      </c>
      <c r="C817" s="142">
        <v>26</v>
      </c>
      <c r="D817" s="195">
        <v>2</v>
      </c>
      <c r="E817" s="196">
        <v>0</v>
      </c>
      <c r="F817" s="196">
        <v>0</v>
      </c>
      <c r="G817" s="196">
        <v>0</v>
      </c>
      <c r="H817" s="196">
        <v>0</v>
      </c>
      <c r="I817" s="196">
        <v>0</v>
      </c>
      <c r="J817" s="197">
        <v>7.987</v>
      </c>
      <c r="K817" s="197">
        <v>60.787</v>
      </c>
      <c r="L817" s="197">
        <v>0.214</v>
      </c>
      <c r="M817" s="197">
        <v>0.233</v>
      </c>
      <c r="N817" s="197">
        <v>0.088</v>
      </c>
      <c r="O817" s="197">
        <v>1.371</v>
      </c>
      <c r="P817" s="197">
        <v>0</v>
      </c>
      <c r="Q817" s="197">
        <v>0.119</v>
      </c>
      <c r="R817" s="197">
        <v>0.787</v>
      </c>
      <c r="S817" s="197">
        <v>0.018</v>
      </c>
      <c r="T817" s="197">
        <v>0.027</v>
      </c>
      <c r="U817" s="197">
        <v>0</v>
      </c>
      <c r="V817" s="197">
        <v>0.035</v>
      </c>
      <c r="W817" s="197">
        <v>25.917</v>
      </c>
      <c r="X817" s="197">
        <v>97.584</v>
      </c>
    </row>
    <row r="818" spans="2:24" ht="18.75">
      <c r="B818" s="142"/>
      <c r="C818" s="142"/>
      <c r="D818" s="142"/>
      <c r="E818" s="142"/>
      <c r="F818" s="142"/>
      <c r="G818" s="142"/>
      <c r="H818" s="153"/>
      <c r="I818" s="154" t="s">
        <v>2</v>
      </c>
      <c r="J818" s="155">
        <f>AVERAGE(J813:J817)</f>
        <v>8.225800000000001</v>
      </c>
      <c r="K818" s="155">
        <f aca="true" t="shared" si="348" ref="K818:X818">AVERAGE(K813:K817)</f>
        <v>60.385000000000005</v>
      </c>
      <c r="L818" s="155">
        <f t="shared" si="348"/>
        <v>0.22240000000000001</v>
      </c>
      <c r="M818" s="155">
        <f t="shared" si="348"/>
        <v>0.2404</v>
      </c>
      <c r="N818" s="155">
        <f t="shared" si="348"/>
        <v>0.0718</v>
      </c>
      <c r="O818" s="155">
        <f t="shared" si="348"/>
        <v>1.3284000000000002</v>
      </c>
      <c r="P818" s="155">
        <f t="shared" si="348"/>
        <v>0</v>
      </c>
      <c r="Q818" s="155">
        <f t="shared" si="348"/>
        <v>0.119</v>
      </c>
      <c r="R818" s="155">
        <f t="shared" si="348"/>
        <v>0.7687999999999999</v>
      </c>
      <c r="S818" s="155">
        <f t="shared" si="348"/>
        <v>0.030199999999999998</v>
      </c>
      <c r="T818" s="155">
        <f t="shared" si="348"/>
        <v>0.016599999999999997</v>
      </c>
      <c r="U818" s="155">
        <f t="shared" si="348"/>
        <v>0.0021999999999999997</v>
      </c>
      <c r="V818" s="155">
        <f t="shared" si="348"/>
        <v>0.029200000000000004</v>
      </c>
      <c r="W818" s="155">
        <f t="shared" si="348"/>
        <v>25.8054</v>
      </c>
      <c r="X818" s="155">
        <f t="shared" si="348"/>
        <v>97.24539999999999</v>
      </c>
    </row>
    <row r="819" spans="2:24" ht="18.75">
      <c r="B819" s="142"/>
      <c r="C819" s="142"/>
      <c r="D819" s="142"/>
      <c r="E819" s="142"/>
      <c r="F819" s="142"/>
      <c r="G819" s="142"/>
      <c r="H819" s="153"/>
      <c r="I819" s="154" t="s">
        <v>3</v>
      </c>
      <c r="J819" s="155">
        <f>STDEV(J813:J817)</f>
        <v>0.1989766317937864</v>
      </c>
      <c r="K819" s="155">
        <f aca="true" t="shared" si="349" ref="K819:X819">STDEV(K813:K817)</f>
        <v>0.27709835798863774</v>
      </c>
      <c r="L819" s="155">
        <f t="shared" si="349"/>
        <v>0.006426507605223857</v>
      </c>
      <c r="M819" s="155">
        <f t="shared" si="349"/>
        <v>0.010114346246792224</v>
      </c>
      <c r="N819" s="155">
        <f t="shared" si="349"/>
        <v>0.03143564855383136</v>
      </c>
      <c r="O819" s="155">
        <f t="shared" si="349"/>
        <v>0.03917652358237015</v>
      </c>
      <c r="P819" s="155">
        <f t="shared" si="349"/>
        <v>0</v>
      </c>
      <c r="Q819" s="155">
        <f t="shared" si="349"/>
        <v>0.01055935604097144</v>
      </c>
      <c r="R819" s="155">
        <f t="shared" si="349"/>
        <v>0.022465529150233716</v>
      </c>
      <c r="S819" s="155">
        <f t="shared" si="349"/>
        <v>0.009654014708917741</v>
      </c>
      <c r="T819" s="155">
        <f t="shared" si="349"/>
        <v>0.01850135130199954</v>
      </c>
      <c r="U819" s="155">
        <f t="shared" si="349"/>
        <v>0.0034928498393145962</v>
      </c>
      <c r="V819" s="155">
        <f t="shared" si="349"/>
        <v>0.005495452665613632</v>
      </c>
      <c r="W819" s="155">
        <f t="shared" si="349"/>
        <v>0.153763779870293</v>
      </c>
      <c r="X819" s="155">
        <f t="shared" si="349"/>
        <v>0.2819650687585274</v>
      </c>
    </row>
    <row r="820" spans="2:24" ht="18.75">
      <c r="B820" s="142"/>
      <c r="C820" s="142"/>
      <c r="D820" s="142"/>
      <c r="E820" s="142"/>
      <c r="F820" s="142"/>
      <c r="G820" s="142"/>
      <c r="H820" s="153"/>
      <c r="I820" s="154" t="s">
        <v>4</v>
      </c>
      <c r="J820" s="155">
        <f>J819*2</f>
        <v>0.3979532635875728</v>
      </c>
      <c r="K820" s="155">
        <f aca="true" t="shared" si="350" ref="K820:X820">K819*2</f>
        <v>0.5541967159772755</v>
      </c>
      <c r="L820" s="155">
        <f t="shared" si="350"/>
        <v>0.012853015210447714</v>
      </c>
      <c r="M820" s="155">
        <f t="shared" si="350"/>
        <v>0.020228692493584447</v>
      </c>
      <c r="N820" s="155">
        <f t="shared" si="350"/>
        <v>0.06287129710766272</v>
      </c>
      <c r="O820" s="155">
        <f t="shared" si="350"/>
        <v>0.0783530471647403</v>
      </c>
      <c r="P820" s="155">
        <f t="shared" si="350"/>
        <v>0</v>
      </c>
      <c r="Q820" s="155">
        <f t="shared" si="350"/>
        <v>0.02111871208194288</v>
      </c>
      <c r="R820" s="155">
        <f t="shared" si="350"/>
        <v>0.04493105830046743</v>
      </c>
      <c r="S820" s="155">
        <f t="shared" si="350"/>
        <v>0.019308029417835482</v>
      </c>
      <c r="T820" s="155">
        <f t="shared" si="350"/>
        <v>0.03700270260399908</v>
      </c>
      <c r="U820" s="155">
        <f t="shared" si="350"/>
        <v>0.0069856996786291925</v>
      </c>
      <c r="V820" s="155">
        <f t="shared" si="350"/>
        <v>0.010990905331227265</v>
      </c>
      <c r="W820" s="155">
        <f t="shared" si="350"/>
        <v>0.307527559740586</v>
      </c>
      <c r="X820" s="155">
        <f t="shared" si="350"/>
        <v>0.5639301375170548</v>
      </c>
    </row>
    <row r="821" spans="2:24" ht="18.75"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</row>
    <row r="822" spans="2:24" ht="18.75"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</row>
    <row r="823" spans="2:24" ht="18.75">
      <c r="B823" s="194" t="s">
        <v>370</v>
      </c>
      <c r="C823" s="142">
        <v>36</v>
      </c>
      <c r="D823" s="195">
        <v>2</v>
      </c>
      <c r="E823" s="196">
        <v>0</v>
      </c>
      <c r="F823" s="196">
        <v>0</v>
      </c>
      <c r="G823" s="196">
        <v>0</v>
      </c>
      <c r="H823" s="196">
        <v>1</v>
      </c>
      <c r="I823" s="196">
        <v>0</v>
      </c>
      <c r="J823" s="197">
        <v>4.059</v>
      </c>
      <c r="K823" s="197">
        <v>63.959</v>
      </c>
      <c r="L823" s="197">
        <v>0.136</v>
      </c>
      <c r="M823" s="197">
        <v>0.295</v>
      </c>
      <c r="N823" s="197">
        <v>0.05</v>
      </c>
      <c r="O823" s="197">
        <v>1.216</v>
      </c>
      <c r="P823" s="197">
        <v>0.026</v>
      </c>
      <c r="Q823" s="197">
        <v>0</v>
      </c>
      <c r="R823" s="197">
        <v>0.223</v>
      </c>
      <c r="S823" s="197">
        <v>0.007</v>
      </c>
      <c r="T823" s="197">
        <v>0.021</v>
      </c>
      <c r="U823" s="197">
        <v>0</v>
      </c>
      <c r="V823" s="197">
        <v>0.013</v>
      </c>
      <c r="W823" s="197">
        <v>28.453</v>
      </c>
      <c r="X823" s="197">
        <v>98.459</v>
      </c>
    </row>
    <row r="824" spans="2:24" ht="18.75">
      <c r="B824" s="194" t="s">
        <v>370</v>
      </c>
      <c r="C824" s="142">
        <v>36</v>
      </c>
      <c r="D824" s="195">
        <v>2</v>
      </c>
      <c r="E824" s="196">
        <v>0</v>
      </c>
      <c r="F824" s="196">
        <v>0</v>
      </c>
      <c r="G824" s="196">
        <v>0</v>
      </c>
      <c r="H824" s="196">
        <v>1</v>
      </c>
      <c r="I824" s="196">
        <v>0</v>
      </c>
      <c r="J824" s="197">
        <v>4.207</v>
      </c>
      <c r="K824" s="197">
        <v>63.418</v>
      </c>
      <c r="L824" s="197">
        <v>0.161</v>
      </c>
      <c r="M824" s="197">
        <v>0.319</v>
      </c>
      <c r="N824" s="197">
        <v>0.049</v>
      </c>
      <c r="O824" s="197">
        <v>1.28</v>
      </c>
      <c r="P824" s="197">
        <v>0.021</v>
      </c>
      <c r="Q824" s="197">
        <v>0.007</v>
      </c>
      <c r="R824" s="197">
        <v>0.23</v>
      </c>
      <c r="S824" s="197">
        <v>0.014</v>
      </c>
      <c r="T824" s="197">
        <v>0.003</v>
      </c>
      <c r="U824" s="197">
        <v>0.008</v>
      </c>
      <c r="V824" s="197">
        <v>0.009</v>
      </c>
      <c r="W824" s="197">
        <v>28.347</v>
      </c>
      <c r="X824" s="197">
        <v>98.073</v>
      </c>
    </row>
    <row r="825" spans="2:24" ht="18.75">
      <c r="B825" s="194" t="s">
        <v>370</v>
      </c>
      <c r="C825" s="142">
        <v>36</v>
      </c>
      <c r="D825" s="195">
        <v>2</v>
      </c>
      <c r="E825" s="196">
        <v>0</v>
      </c>
      <c r="F825" s="196">
        <v>0</v>
      </c>
      <c r="G825" s="196">
        <v>0</v>
      </c>
      <c r="H825" s="196">
        <v>1</v>
      </c>
      <c r="I825" s="196">
        <v>0</v>
      </c>
      <c r="J825" s="197">
        <v>4.111</v>
      </c>
      <c r="K825" s="197">
        <v>63.716</v>
      </c>
      <c r="L825" s="197">
        <v>0.152</v>
      </c>
      <c r="M825" s="197">
        <v>0.323</v>
      </c>
      <c r="N825" s="197">
        <v>0.034</v>
      </c>
      <c r="O825" s="197">
        <v>1.375</v>
      </c>
      <c r="P825" s="197">
        <v>0.026</v>
      </c>
      <c r="Q825" s="197">
        <v>0.015</v>
      </c>
      <c r="R825" s="197">
        <v>0.238</v>
      </c>
      <c r="S825" s="197">
        <v>0.013</v>
      </c>
      <c r="T825" s="197">
        <v>0.001</v>
      </c>
      <c r="U825" s="197">
        <v>0.003</v>
      </c>
      <c r="V825" s="197">
        <v>0</v>
      </c>
      <c r="W825" s="197">
        <v>28.176</v>
      </c>
      <c r="X825" s="197">
        <v>98.183</v>
      </c>
    </row>
    <row r="826" spans="2:24" ht="18.75">
      <c r="B826" s="194" t="s">
        <v>370</v>
      </c>
      <c r="C826" s="142">
        <v>36</v>
      </c>
      <c r="D826" s="195">
        <v>2</v>
      </c>
      <c r="E826" s="196">
        <v>0</v>
      </c>
      <c r="F826" s="196">
        <v>0</v>
      </c>
      <c r="G826" s="196">
        <v>0</v>
      </c>
      <c r="H826" s="196">
        <v>1</v>
      </c>
      <c r="I826" s="196">
        <v>0</v>
      </c>
      <c r="J826" s="197">
        <v>2.754</v>
      </c>
      <c r="K826" s="197">
        <v>66.909</v>
      </c>
      <c r="L826" s="197">
        <v>0.088</v>
      </c>
      <c r="M826" s="197">
        <v>0.162</v>
      </c>
      <c r="N826" s="197">
        <v>0.027</v>
      </c>
      <c r="O826" s="197">
        <v>0.703</v>
      </c>
      <c r="P826" s="197">
        <v>0.022</v>
      </c>
      <c r="Q826" s="197">
        <v>0.01</v>
      </c>
      <c r="R826" s="197">
        <v>0.21</v>
      </c>
      <c r="S826" s="197">
        <v>0.008</v>
      </c>
      <c r="T826" s="197">
        <v>0.034</v>
      </c>
      <c r="U826" s="197">
        <v>0</v>
      </c>
      <c r="V826" s="197">
        <v>0.011</v>
      </c>
      <c r="W826" s="197">
        <v>25.209</v>
      </c>
      <c r="X826" s="197">
        <v>96.147</v>
      </c>
    </row>
    <row r="827" spans="2:24" ht="18.75">
      <c r="B827" s="194" t="s">
        <v>370</v>
      </c>
      <c r="C827" s="142">
        <v>36</v>
      </c>
      <c r="D827" s="195">
        <v>2</v>
      </c>
      <c r="E827" s="196">
        <v>0</v>
      </c>
      <c r="F827" s="196">
        <v>0</v>
      </c>
      <c r="G827" s="196">
        <v>0</v>
      </c>
      <c r="H827" s="196">
        <v>1</v>
      </c>
      <c r="I827" s="196">
        <v>0</v>
      </c>
      <c r="J827" s="197">
        <v>2.649</v>
      </c>
      <c r="K827" s="197">
        <v>64.972</v>
      </c>
      <c r="L827" s="197">
        <v>0.074</v>
      </c>
      <c r="M827" s="197">
        <v>0.163</v>
      </c>
      <c r="N827" s="197">
        <v>0.049</v>
      </c>
      <c r="O827" s="197">
        <v>0.723</v>
      </c>
      <c r="P827" s="197">
        <v>0.014</v>
      </c>
      <c r="Q827" s="197">
        <v>0</v>
      </c>
      <c r="R827" s="197">
        <v>0.265</v>
      </c>
      <c r="S827" s="197">
        <v>0.01</v>
      </c>
      <c r="T827" s="197">
        <v>0.01</v>
      </c>
      <c r="U827" s="197">
        <v>0.014</v>
      </c>
      <c r="V827" s="197">
        <v>0</v>
      </c>
      <c r="W827" s="197">
        <v>25.223</v>
      </c>
      <c r="X827" s="197">
        <v>94.167</v>
      </c>
    </row>
    <row r="828" spans="2:24" ht="18.75">
      <c r="B828" s="142"/>
      <c r="C828" s="142"/>
      <c r="D828" s="142"/>
      <c r="E828" s="142"/>
      <c r="F828" s="142"/>
      <c r="G828" s="142"/>
      <c r="H828" s="153"/>
      <c r="I828" s="154" t="s">
        <v>2</v>
      </c>
      <c r="J828" s="155">
        <f>AVERAGE(J823:J827)</f>
        <v>3.5559999999999996</v>
      </c>
      <c r="K828" s="155">
        <f aca="true" t="shared" si="351" ref="K828:X828">AVERAGE(K823:K827)</f>
        <v>64.59479999999999</v>
      </c>
      <c r="L828" s="155">
        <f t="shared" si="351"/>
        <v>0.1222</v>
      </c>
      <c r="M828" s="155">
        <f t="shared" si="351"/>
        <v>0.2524</v>
      </c>
      <c r="N828" s="155">
        <f t="shared" si="351"/>
        <v>0.041800000000000004</v>
      </c>
      <c r="O828" s="155">
        <f t="shared" si="351"/>
        <v>1.0594</v>
      </c>
      <c r="P828" s="155">
        <f t="shared" si="351"/>
        <v>0.0218</v>
      </c>
      <c r="Q828" s="155">
        <f t="shared" si="351"/>
        <v>0.0064</v>
      </c>
      <c r="R828" s="155">
        <f t="shared" si="351"/>
        <v>0.2332</v>
      </c>
      <c r="S828" s="155">
        <f t="shared" si="351"/>
        <v>0.010400000000000001</v>
      </c>
      <c r="T828" s="155">
        <f t="shared" si="351"/>
        <v>0.013800000000000002</v>
      </c>
      <c r="U828" s="155">
        <f t="shared" si="351"/>
        <v>0.005</v>
      </c>
      <c r="V828" s="155">
        <f t="shared" si="351"/>
        <v>0.0066</v>
      </c>
      <c r="W828" s="155">
        <f t="shared" si="351"/>
        <v>27.0816</v>
      </c>
      <c r="X828" s="155">
        <f t="shared" si="351"/>
        <v>97.0058</v>
      </c>
    </row>
    <row r="829" spans="2:24" ht="18.75">
      <c r="B829" s="142"/>
      <c r="C829" s="142"/>
      <c r="D829" s="142"/>
      <c r="E829" s="142"/>
      <c r="F829" s="142"/>
      <c r="G829" s="142"/>
      <c r="H829" s="153"/>
      <c r="I829" s="154" t="s">
        <v>3</v>
      </c>
      <c r="J829" s="155">
        <f>STDEV(J823:J827)</f>
        <v>0.7827336711806907</v>
      </c>
      <c r="K829" s="155">
        <f aca="true" t="shared" si="352" ref="K829:X829">STDEV(K823:K827)</f>
        <v>1.4194356977334355</v>
      </c>
      <c r="L829" s="155">
        <f t="shared" si="352"/>
        <v>0.03897691624538814</v>
      </c>
      <c r="M829" s="155">
        <f t="shared" si="352"/>
        <v>0.08276351853322818</v>
      </c>
      <c r="N829" s="155">
        <f t="shared" si="352"/>
        <v>0.010616025621672165</v>
      </c>
      <c r="O829" s="155">
        <f t="shared" si="352"/>
        <v>0.32131651062464883</v>
      </c>
      <c r="P829" s="155">
        <f t="shared" si="352"/>
        <v>0.004919349550499542</v>
      </c>
      <c r="Q829" s="155">
        <f t="shared" si="352"/>
        <v>0.00650384501660364</v>
      </c>
      <c r="R829" s="155">
        <f t="shared" si="352"/>
        <v>0.02053533540023148</v>
      </c>
      <c r="S829" s="155">
        <f t="shared" si="352"/>
        <v>0.003049590136395381</v>
      </c>
      <c r="T829" s="155">
        <f t="shared" si="352"/>
        <v>0.013736811857195979</v>
      </c>
      <c r="U829" s="155">
        <f t="shared" si="352"/>
        <v>0.006</v>
      </c>
      <c r="V829" s="155">
        <f t="shared" si="352"/>
        <v>0.00618869937870632</v>
      </c>
      <c r="W829" s="155">
        <f t="shared" si="352"/>
        <v>1.7059243242301227</v>
      </c>
      <c r="X829" s="155">
        <f t="shared" si="352"/>
        <v>1.8325411864402934</v>
      </c>
    </row>
    <row r="830" spans="2:24" ht="18.75">
      <c r="B830" s="198"/>
      <c r="C830" s="142"/>
      <c r="D830" s="142"/>
      <c r="E830" s="142"/>
      <c r="F830" s="142"/>
      <c r="G830" s="142"/>
      <c r="H830" s="153"/>
      <c r="I830" s="154" t="s">
        <v>4</v>
      </c>
      <c r="J830" s="155">
        <f>J829*2</f>
        <v>1.5654673423613814</v>
      </c>
      <c r="K830" s="155">
        <f aca="true" t="shared" si="353" ref="K830:X830">K829*2</f>
        <v>2.838871395466871</v>
      </c>
      <c r="L830" s="155">
        <f t="shared" si="353"/>
        <v>0.07795383249077628</v>
      </c>
      <c r="M830" s="155">
        <f t="shared" si="353"/>
        <v>0.16552703706645636</v>
      </c>
      <c r="N830" s="155">
        <f t="shared" si="353"/>
        <v>0.02123205124334433</v>
      </c>
      <c r="O830" s="155">
        <f t="shared" si="353"/>
        <v>0.6426330212492977</v>
      </c>
      <c r="P830" s="155">
        <f t="shared" si="353"/>
        <v>0.009838699100999083</v>
      </c>
      <c r="Q830" s="155">
        <f t="shared" si="353"/>
        <v>0.01300769003320728</v>
      </c>
      <c r="R830" s="155">
        <f t="shared" si="353"/>
        <v>0.04107067080046296</v>
      </c>
      <c r="S830" s="155">
        <f t="shared" si="353"/>
        <v>0.006099180272790762</v>
      </c>
      <c r="T830" s="155">
        <f t="shared" si="353"/>
        <v>0.027473623714391958</v>
      </c>
      <c r="U830" s="155">
        <f t="shared" si="353"/>
        <v>0.012</v>
      </c>
      <c r="V830" s="155">
        <f t="shared" si="353"/>
        <v>0.01237739875741264</v>
      </c>
      <c r="W830" s="155">
        <f t="shared" si="353"/>
        <v>3.4118486484602455</v>
      </c>
      <c r="X830" s="155">
        <f t="shared" si="353"/>
        <v>3.665082372880587</v>
      </c>
    </row>
    <row r="831" spans="2:24" ht="18.75"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</row>
    <row r="832" spans="2:24" ht="18.75"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</row>
    <row r="833" spans="2:24" ht="18.75">
      <c r="B833" s="194" t="s">
        <v>366</v>
      </c>
      <c r="C833" s="142">
        <v>29</v>
      </c>
      <c r="D833" s="195">
        <v>2</v>
      </c>
      <c r="E833" s="196">
        <v>0</v>
      </c>
      <c r="F833" s="196">
        <v>0</v>
      </c>
      <c r="G833" s="196">
        <v>0</v>
      </c>
      <c r="H833" s="196">
        <v>0</v>
      </c>
      <c r="I833" s="199">
        <v>0</v>
      </c>
      <c r="J833" s="197">
        <v>11.798</v>
      </c>
      <c r="K833" s="197">
        <v>56.303</v>
      </c>
      <c r="L833" s="197">
        <v>0.35</v>
      </c>
      <c r="M833" s="197">
        <v>0.982</v>
      </c>
      <c r="N833" s="197">
        <v>0.072</v>
      </c>
      <c r="O833" s="197">
        <v>0.886</v>
      </c>
      <c r="P833" s="197">
        <v>0</v>
      </c>
      <c r="Q833" s="197">
        <v>0.083</v>
      </c>
      <c r="R833" s="197">
        <v>0.685</v>
      </c>
      <c r="S833" s="197">
        <v>0.013</v>
      </c>
      <c r="T833" s="197">
        <v>0</v>
      </c>
      <c r="U833" s="197">
        <v>0.003</v>
      </c>
      <c r="V833" s="197">
        <v>0.046</v>
      </c>
      <c r="W833" s="197">
        <v>26.011</v>
      </c>
      <c r="X833" s="197">
        <v>97.234</v>
      </c>
    </row>
    <row r="834" spans="2:24" ht="18.75">
      <c r="B834" s="194" t="s">
        <v>366</v>
      </c>
      <c r="C834" s="142">
        <v>29</v>
      </c>
      <c r="D834" s="195">
        <v>2</v>
      </c>
      <c r="E834" s="196">
        <v>0</v>
      </c>
      <c r="F834" s="196">
        <v>0</v>
      </c>
      <c r="G834" s="196">
        <v>0</v>
      </c>
      <c r="H834" s="196">
        <v>0</v>
      </c>
      <c r="I834" s="199">
        <v>0</v>
      </c>
      <c r="J834" s="197">
        <v>11.671</v>
      </c>
      <c r="K834" s="197">
        <v>56.53</v>
      </c>
      <c r="L834" s="197">
        <v>0.358</v>
      </c>
      <c r="M834" s="197">
        <v>0.974</v>
      </c>
      <c r="N834" s="197">
        <v>0.066</v>
      </c>
      <c r="O834" s="197">
        <v>0.916</v>
      </c>
      <c r="P834" s="197">
        <v>0</v>
      </c>
      <c r="Q834" s="197">
        <v>0.077</v>
      </c>
      <c r="R834" s="197">
        <v>0.691</v>
      </c>
      <c r="S834" s="197">
        <v>0.015</v>
      </c>
      <c r="T834" s="197">
        <v>0.009</v>
      </c>
      <c r="U834" s="197">
        <v>0</v>
      </c>
      <c r="V834" s="197">
        <v>0.04</v>
      </c>
      <c r="W834" s="197">
        <v>25.837</v>
      </c>
      <c r="X834" s="197">
        <v>97.184</v>
      </c>
    </row>
    <row r="835" spans="2:24" ht="18.75">
      <c r="B835" s="194" t="s">
        <v>366</v>
      </c>
      <c r="C835" s="142">
        <v>29</v>
      </c>
      <c r="D835" s="195">
        <v>2</v>
      </c>
      <c r="E835" s="196">
        <v>0</v>
      </c>
      <c r="F835" s="196">
        <v>0</v>
      </c>
      <c r="G835" s="196">
        <v>0</v>
      </c>
      <c r="H835" s="196">
        <v>0</v>
      </c>
      <c r="I835" s="199">
        <v>0</v>
      </c>
      <c r="J835" s="197">
        <v>11.565</v>
      </c>
      <c r="K835" s="197">
        <v>56.824</v>
      </c>
      <c r="L835" s="197">
        <v>0.345</v>
      </c>
      <c r="M835" s="197">
        <v>1.002</v>
      </c>
      <c r="N835" s="197">
        <v>0.08</v>
      </c>
      <c r="O835" s="197">
        <v>0.901</v>
      </c>
      <c r="P835" s="197">
        <v>0</v>
      </c>
      <c r="Q835" s="197">
        <v>0.086</v>
      </c>
      <c r="R835" s="197">
        <v>0.674</v>
      </c>
      <c r="S835" s="197">
        <v>0.017</v>
      </c>
      <c r="T835" s="197">
        <v>0.024</v>
      </c>
      <c r="U835" s="197">
        <v>0.026</v>
      </c>
      <c r="V835" s="197">
        <v>0.041</v>
      </c>
      <c r="W835" s="197">
        <v>25.934</v>
      </c>
      <c r="X835" s="197">
        <v>97.519</v>
      </c>
    </row>
    <row r="836" spans="2:24" ht="18.75">
      <c r="B836" s="194" t="s">
        <v>366</v>
      </c>
      <c r="C836" s="142">
        <v>29</v>
      </c>
      <c r="D836" s="195">
        <v>2</v>
      </c>
      <c r="E836" s="196">
        <v>0</v>
      </c>
      <c r="F836" s="196">
        <v>0</v>
      </c>
      <c r="G836" s="196">
        <v>0</v>
      </c>
      <c r="H836" s="196">
        <v>0</v>
      </c>
      <c r="I836" s="199">
        <v>0</v>
      </c>
      <c r="J836" s="197">
        <v>11.725</v>
      </c>
      <c r="K836" s="197">
        <v>56.724</v>
      </c>
      <c r="L836" s="197">
        <v>0.359</v>
      </c>
      <c r="M836" s="197">
        <v>0.983</v>
      </c>
      <c r="N836" s="197">
        <v>0.07</v>
      </c>
      <c r="O836" s="197">
        <v>0.904</v>
      </c>
      <c r="P836" s="197">
        <v>0</v>
      </c>
      <c r="Q836" s="197">
        <v>0.063</v>
      </c>
      <c r="R836" s="197">
        <v>0.689</v>
      </c>
      <c r="S836" s="197">
        <v>0.017</v>
      </c>
      <c r="T836" s="197">
        <v>0.005</v>
      </c>
      <c r="U836" s="197">
        <v>0.009</v>
      </c>
      <c r="V836" s="197">
        <v>0.043</v>
      </c>
      <c r="W836" s="197">
        <v>26.025</v>
      </c>
      <c r="X836" s="197">
        <v>97.616</v>
      </c>
    </row>
    <row r="837" spans="2:24" ht="18.75">
      <c r="B837" s="194" t="s">
        <v>366</v>
      </c>
      <c r="C837" s="142">
        <v>29</v>
      </c>
      <c r="D837" s="195">
        <v>2</v>
      </c>
      <c r="E837" s="196">
        <v>0</v>
      </c>
      <c r="F837" s="196">
        <v>0</v>
      </c>
      <c r="G837" s="196">
        <v>0</v>
      </c>
      <c r="H837" s="196">
        <v>0</v>
      </c>
      <c r="I837" s="199">
        <v>0</v>
      </c>
      <c r="J837" s="197">
        <v>11.615</v>
      </c>
      <c r="K837" s="197">
        <v>57.035</v>
      </c>
      <c r="L837" s="197">
        <v>0.339</v>
      </c>
      <c r="M837" s="197">
        <v>0.983</v>
      </c>
      <c r="N837" s="197">
        <v>0.07</v>
      </c>
      <c r="O837" s="197">
        <v>0.873</v>
      </c>
      <c r="P837" s="197">
        <v>0.001</v>
      </c>
      <c r="Q837" s="197">
        <v>0.076</v>
      </c>
      <c r="R837" s="197">
        <v>0.66</v>
      </c>
      <c r="S837" s="197">
        <v>0.006</v>
      </c>
      <c r="T837" s="197">
        <v>0</v>
      </c>
      <c r="U837" s="197">
        <v>0</v>
      </c>
      <c r="V837" s="197">
        <v>0.034</v>
      </c>
      <c r="W837" s="197">
        <v>26.209</v>
      </c>
      <c r="X837" s="197">
        <v>97.901</v>
      </c>
    </row>
    <row r="838" spans="2:24" ht="18.75">
      <c r="B838" s="142"/>
      <c r="C838" s="142"/>
      <c r="D838" s="142"/>
      <c r="E838" s="142"/>
      <c r="F838" s="142"/>
      <c r="G838" s="142"/>
      <c r="H838" s="153"/>
      <c r="I838" s="154" t="s">
        <v>2</v>
      </c>
      <c r="J838" s="155">
        <f>AVERAGE(J833:J837)</f>
        <v>11.674800000000001</v>
      </c>
      <c r="K838" s="155">
        <f>AVERAGE(K833:K837)</f>
        <v>56.683199999999985</v>
      </c>
      <c r="L838" s="155">
        <f aca="true" t="shared" si="354" ref="L838:X838">AVERAGE(L833:L837)</f>
        <v>0.35019999999999996</v>
      </c>
      <c r="M838" s="155">
        <f t="shared" si="354"/>
        <v>0.9848000000000001</v>
      </c>
      <c r="N838" s="155">
        <f t="shared" si="354"/>
        <v>0.07160000000000001</v>
      </c>
      <c r="O838" s="155">
        <f t="shared" si="354"/>
        <v>0.8960000000000001</v>
      </c>
      <c r="P838" s="155">
        <f t="shared" si="354"/>
        <v>0.0002</v>
      </c>
      <c r="Q838" s="155">
        <f t="shared" si="354"/>
        <v>0.077</v>
      </c>
      <c r="R838" s="155">
        <f t="shared" si="354"/>
        <v>0.6798</v>
      </c>
      <c r="S838" s="155">
        <f t="shared" si="354"/>
        <v>0.013600000000000001</v>
      </c>
      <c r="T838" s="155">
        <f t="shared" si="354"/>
        <v>0.0076</v>
      </c>
      <c r="U838" s="155">
        <f t="shared" si="354"/>
        <v>0.0076</v>
      </c>
      <c r="V838" s="155">
        <f t="shared" si="354"/>
        <v>0.040799999999999996</v>
      </c>
      <c r="W838" s="155">
        <f t="shared" si="354"/>
        <v>26.0032</v>
      </c>
      <c r="X838" s="155">
        <f t="shared" si="354"/>
        <v>97.49080000000001</v>
      </c>
    </row>
    <row r="839" spans="2:24" ht="18.75">
      <c r="B839" s="142"/>
      <c r="C839" s="142"/>
      <c r="D839" s="142"/>
      <c r="E839" s="142"/>
      <c r="F839" s="142"/>
      <c r="G839" s="142"/>
      <c r="H839" s="153"/>
      <c r="I839" s="154" t="s">
        <v>3</v>
      </c>
      <c r="J839" s="155">
        <f>STDEV(J833:J837)</f>
        <v>0.09130279294742312</v>
      </c>
      <c r="K839" s="155">
        <f aca="true" t="shared" si="355" ref="K839:X839">STDEV(K833:K837)</f>
        <v>0.2798547837718691</v>
      </c>
      <c r="L839" s="155">
        <f t="shared" si="355"/>
        <v>0.008526429498916872</v>
      </c>
      <c r="M839" s="155">
        <f t="shared" si="355"/>
        <v>0.010329569206893393</v>
      </c>
      <c r="N839" s="155">
        <f t="shared" si="355"/>
        <v>0.005176871642217913</v>
      </c>
      <c r="O839" s="155">
        <f t="shared" si="355"/>
        <v>0.016718253497300502</v>
      </c>
      <c r="P839" s="155">
        <f t="shared" si="355"/>
        <v>0.00044721359549995795</v>
      </c>
      <c r="Q839" s="155">
        <f t="shared" si="355"/>
        <v>0.0088600225733347</v>
      </c>
      <c r="R839" s="155">
        <f t="shared" si="355"/>
        <v>0.012872451204024785</v>
      </c>
      <c r="S839" s="155">
        <f t="shared" si="355"/>
        <v>0.0045607017003965475</v>
      </c>
      <c r="T839" s="155">
        <f t="shared" si="355"/>
        <v>0.00991463564635635</v>
      </c>
      <c r="U839" s="155">
        <f t="shared" si="355"/>
        <v>0.010922453936730518</v>
      </c>
      <c r="V839" s="155">
        <f t="shared" si="355"/>
        <v>0.004438468204234427</v>
      </c>
      <c r="W839" s="155">
        <f t="shared" si="355"/>
        <v>0.13720495617870343</v>
      </c>
      <c r="X839" s="155">
        <f t="shared" si="355"/>
        <v>0.29360126021527966</v>
      </c>
    </row>
    <row r="840" spans="2:24" ht="18.75">
      <c r="B840" s="142"/>
      <c r="C840" s="142"/>
      <c r="D840" s="142"/>
      <c r="E840" s="142"/>
      <c r="F840" s="142"/>
      <c r="G840" s="142"/>
      <c r="H840" s="153"/>
      <c r="I840" s="154" t="s">
        <v>4</v>
      </c>
      <c r="J840" s="155">
        <f>J839*2</f>
        <v>0.18260558589484624</v>
      </c>
      <c r="K840" s="155">
        <f aca="true" t="shared" si="356" ref="K840:X840">K839*2</f>
        <v>0.5597095675437382</v>
      </c>
      <c r="L840" s="155">
        <f t="shared" si="356"/>
        <v>0.017052858997833743</v>
      </c>
      <c r="M840" s="155">
        <f t="shared" si="356"/>
        <v>0.020659138413786787</v>
      </c>
      <c r="N840" s="155">
        <f t="shared" si="356"/>
        <v>0.010353743284435826</v>
      </c>
      <c r="O840" s="155">
        <f t="shared" si="356"/>
        <v>0.033436506994601004</v>
      </c>
      <c r="P840" s="155">
        <f t="shared" si="356"/>
        <v>0.0008944271909999159</v>
      </c>
      <c r="Q840" s="155">
        <f t="shared" si="356"/>
        <v>0.0177200451466694</v>
      </c>
      <c r="R840" s="155">
        <f t="shared" si="356"/>
        <v>0.02574490240804957</v>
      </c>
      <c r="S840" s="155">
        <f t="shared" si="356"/>
        <v>0.009121403400793095</v>
      </c>
      <c r="T840" s="155">
        <f t="shared" si="356"/>
        <v>0.0198292712927127</v>
      </c>
      <c r="U840" s="155">
        <f t="shared" si="356"/>
        <v>0.021844907873461036</v>
      </c>
      <c r="V840" s="155">
        <f t="shared" si="356"/>
        <v>0.008876936408468854</v>
      </c>
      <c r="W840" s="155">
        <f t="shared" si="356"/>
        <v>0.27440991235740686</v>
      </c>
      <c r="X840" s="155">
        <f t="shared" si="356"/>
        <v>0.5872025204305593</v>
      </c>
    </row>
    <row r="841" spans="2:24" ht="18.75">
      <c r="B841" s="198"/>
      <c r="C841" s="142"/>
      <c r="D841" s="142"/>
      <c r="E841" s="142"/>
      <c r="F841" s="11"/>
      <c r="G841" s="11"/>
      <c r="H841" s="11" t="s">
        <v>52</v>
      </c>
      <c r="I841" s="12"/>
      <c r="J841" s="120">
        <f>AVERAGE(J670,J680,J690,J700,J710,J720,J730,J740,J750,J760,J770,J780,J790,J800,J810,J820,J830,J840)</f>
        <v>1.0155108987027246</v>
      </c>
      <c r="K841" s="120">
        <f>AVERAGE(K670,K680,K690,K700,K710,K720,K730,K740,K750,K760,K770,K780,K790,K800,K810,K820,K830,K840)</f>
        <v>2.7075892998888818</v>
      </c>
      <c r="L841" s="120">
        <f aca="true" t="shared" si="357" ref="L841:X841">AVERAGE(L670,L680,L690,L700,L710,L720,L730,L740,L750,L760,L770,L780,L790,L800,L810,L820,L830,L840)</f>
        <v>0.14997784368633</v>
      </c>
      <c r="M841" s="120">
        <f t="shared" si="357"/>
        <v>0.17547408340799447</v>
      </c>
      <c r="N841" s="120">
        <f>AVERAGE(N670,N680,N690,N700,N710,N720,N730,N740,N750,N760,N770,N780,N790,N800,N810,N820,N830,N840)</f>
        <v>0.6827748442181762</v>
      </c>
      <c r="O841" s="120">
        <f t="shared" si="357"/>
        <v>0.23222436528253296</v>
      </c>
      <c r="P841" s="120">
        <f t="shared" si="357"/>
        <v>0.10984484990585702</v>
      </c>
      <c r="Q841" s="120">
        <f t="shared" si="357"/>
        <v>0.03416239041937464</v>
      </c>
      <c r="R841" s="120">
        <f t="shared" si="357"/>
        <v>0.04623329184705609</v>
      </c>
      <c r="S841" s="120">
        <f t="shared" si="357"/>
        <v>0.35471744904306884</v>
      </c>
      <c r="T841" s="120">
        <f t="shared" si="357"/>
        <v>0.023216945434953475</v>
      </c>
      <c r="U841" s="120">
        <f t="shared" si="357"/>
        <v>0.015569844163459863</v>
      </c>
      <c r="V841" s="120">
        <f t="shared" si="357"/>
        <v>0.013553086956218059</v>
      </c>
      <c r="W841" s="120">
        <f t="shared" si="357"/>
        <v>1.3640722085419328</v>
      </c>
      <c r="X841" s="120">
        <f t="shared" si="357"/>
        <v>1.497665262035632</v>
      </c>
    </row>
    <row r="842" spans="2:24" ht="18.75">
      <c r="B842" s="142"/>
      <c r="C842" s="142"/>
      <c r="D842" s="142"/>
      <c r="E842" s="142"/>
      <c r="F842" s="11"/>
      <c r="G842" s="11"/>
      <c r="H842" s="11" t="s">
        <v>53</v>
      </c>
      <c r="I842" s="12"/>
      <c r="J842" s="120">
        <f>STDEVP(J670,J680,J690,J700,J710,J720,J730,J740,J750,J760,J770,J780,J790,J800,J810,J820,J830,J840)</f>
        <v>0.9254371418442662</v>
      </c>
      <c r="K842" s="120">
        <f aca="true" t="shared" si="358" ref="K842:X842">STDEVP(K670,K680,K690,K700,K710,K720,K730,K740,K750,K760,K770,K780,K790,K800,K810,K820,K830,K840)</f>
        <v>2.4012140644114255</v>
      </c>
      <c r="L842" s="120">
        <f t="shared" si="358"/>
        <v>0.24436812340510405</v>
      </c>
      <c r="M842" s="120">
        <f t="shared" si="358"/>
        <v>0.29286914303322076</v>
      </c>
      <c r="N842" s="120">
        <f>STDEVP(N670,N680,N690,N700,N710,N720,N730,N740,N750,N760,N770,N780,N790,N800,N810,N820,N830,N840)</f>
        <v>0.987058762684236</v>
      </c>
      <c r="O842" s="120">
        <f t="shared" si="358"/>
        <v>0.3549640979532878</v>
      </c>
      <c r="P842" s="120">
        <f t="shared" si="358"/>
        <v>0.43059896017607363</v>
      </c>
      <c r="Q842" s="120">
        <f t="shared" si="358"/>
        <v>0.03236077826201206</v>
      </c>
      <c r="R842" s="120">
        <f t="shared" si="358"/>
        <v>0.027624756459186762</v>
      </c>
      <c r="S842" s="120">
        <f t="shared" si="358"/>
        <v>0.9409753439974105</v>
      </c>
      <c r="T842" s="120">
        <f t="shared" si="358"/>
        <v>0.009450226346692778</v>
      </c>
      <c r="U842" s="120">
        <f t="shared" si="358"/>
        <v>0.012553085386691787</v>
      </c>
      <c r="V842" s="120">
        <f t="shared" si="358"/>
        <v>0.004666958391057142</v>
      </c>
      <c r="W842" s="120">
        <f t="shared" si="358"/>
        <v>0.9726655294117073</v>
      </c>
      <c r="X842" s="120">
        <f t="shared" si="358"/>
        <v>1.2436115267873682</v>
      </c>
    </row>
    <row r="843" spans="2:24" ht="18.75">
      <c r="B843" s="142"/>
      <c r="C843" s="142"/>
      <c r="D843" s="142"/>
      <c r="E843" s="142"/>
      <c r="F843" s="11"/>
      <c r="G843" s="11"/>
      <c r="H843" s="11" t="s">
        <v>56</v>
      </c>
      <c r="I843" s="12"/>
      <c r="J843" s="120">
        <f>J841+J842</f>
        <v>1.9409480405469908</v>
      </c>
      <c r="K843" s="120">
        <f aca="true" t="shared" si="359" ref="K843:W843">K841+K842</f>
        <v>5.108803364300307</v>
      </c>
      <c r="L843" s="120">
        <f t="shared" si="359"/>
        <v>0.39434596709143405</v>
      </c>
      <c r="M843" s="120">
        <f t="shared" si="359"/>
        <v>0.46834322644121523</v>
      </c>
      <c r="N843" s="120">
        <f>N841+N842</f>
        <v>1.6698336069024122</v>
      </c>
      <c r="O843" s="120">
        <f t="shared" si="359"/>
        <v>0.5871884632358207</v>
      </c>
      <c r="P843" s="120">
        <f t="shared" si="359"/>
        <v>0.5404438100819307</v>
      </c>
      <c r="Q843" s="120">
        <f t="shared" si="359"/>
        <v>0.06652316868138669</v>
      </c>
      <c r="R843" s="120">
        <f t="shared" si="359"/>
        <v>0.07385804830624285</v>
      </c>
      <c r="S843" s="120">
        <f t="shared" si="359"/>
        <v>1.2956927930404794</v>
      </c>
      <c r="T843" s="120">
        <f t="shared" si="359"/>
        <v>0.032667171781646256</v>
      </c>
      <c r="U843" s="120">
        <f t="shared" si="359"/>
        <v>0.02812292955015165</v>
      </c>
      <c r="V843" s="120">
        <f t="shared" si="359"/>
        <v>0.0182200453472752</v>
      </c>
      <c r="W843" s="120">
        <f t="shared" si="359"/>
        <v>2.33673773795364</v>
      </c>
      <c r="X843" s="142"/>
    </row>
    <row r="845" spans="8:23" ht="15.75">
      <c r="H845" s="11" t="s">
        <v>387</v>
      </c>
      <c r="J845" s="48">
        <f>AVERAGE(J321,J341,J361,J495,J509,J523,J533,J542,J551,J569,J560,J578,J587,J596,J605,J614,J623,J632,J641,J650)</f>
        <v>0.03996864682780632</v>
      </c>
      <c r="K845" s="48">
        <f aca="true" t="shared" si="360" ref="K845:W845">AVERAGE(K321,K341,K361,K495,K509,K523,K533,K542,K551,K569,K560,K578,K587,K596,K605,K614,K623,K632,K641,K650)</f>
        <v>0.861615099262468</v>
      </c>
      <c r="L845" s="48">
        <f t="shared" si="360"/>
        <v>0.016789462878864146</v>
      </c>
      <c r="M845" s="48">
        <f t="shared" si="360"/>
        <v>0.027842615347737066</v>
      </c>
      <c r="N845" s="48">
        <f t="shared" si="360"/>
        <v>0.06495878539324175</v>
      </c>
      <c r="O845" s="48">
        <f t="shared" si="360"/>
        <v>0.0662538361758333</v>
      </c>
      <c r="P845" s="48">
        <f t="shared" si="360"/>
        <v>0.012712507651541896</v>
      </c>
      <c r="Q845" s="48">
        <f t="shared" si="360"/>
        <v>0.01828763600827722</v>
      </c>
      <c r="R845" s="48">
        <f t="shared" si="360"/>
        <v>0.018809069570661915</v>
      </c>
      <c r="S845" s="48">
        <f t="shared" si="360"/>
        <v>0.04868880629682604</v>
      </c>
      <c r="T845" s="48">
        <f t="shared" si="360"/>
        <v>0.03387457485900078</v>
      </c>
      <c r="U845" s="48">
        <f t="shared" si="360"/>
        <v>0.032555392768237726</v>
      </c>
      <c r="V845" s="48">
        <f t="shared" si="360"/>
        <v>0.07468225051605076</v>
      </c>
      <c r="W845" s="48">
        <f t="shared" si="360"/>
        <v>1.3432639174687009</v>
      </c>
    </row>
    <row r="846" spans="8:23" ht="15.75">
      <c r="H846" s="11" t="s">
        <v>388</v>
      </c>
      <c r="J846" s="3">
        <f>J845*3</f>
        <v>0.11990594048341896</v>
      </c>
      <c r="K846" s="3">
        <f aca="true" t="shared" si="361" ref="K846:W846">K845*3</f>
        <v>2.584845297787404</v>
      </c>
      <c r="L846" s="3">
        <f t="shared" si="361"/>
        <v>0.05036838863659244</v>
      </c>
      <c r="M846" s="3">
        <f t="shared" si="361"/>
        <v>0.0835278460432112</v>
      </c>
      <c r="N846" s="3">
        <f t="shared" si="361"/>
        <v>0.19487635617972526</v>
      </c>
      <c r="O846" s="3">
        <f t="shared" si="361"/>
        <v>0.1987615085274999</v>
      </c>
      <c r="P846" s="3">
        <f t="shared" si="361"/>
        <v>0.03813752295462569</v>
      </c>
      <c r="Q846" s="3">
        <f t="shared" si="361"/>
        <v>0.05486290802483165</v>
      </c>
      <c r="R846" s="3">
        <f t="shared" si="361"/>
        <v>0.05642720871198574</v>
      </c>
      <c r="S846" s="3">
        <f t="shared" si="361"/>
        <v>0.1460664188904781</v>
      </c>
      <c r="T846" s="3">
        <f t="shared" si="361"/>
        <v>0.10162372457700233</v>
      </c>
      <c r="U846" s="3">
        <f t="shared" si="361"/>
        <v>0.09766617830471318</v>
      </c>
      <c r="V846" s="3">
        <f t="shared" si="361"/>
        <v>0.2240467515481523</v>
      </c>
      <c r="W846" s="3">
        <f t="shared" si="361"/>
        <v>4.029791752406103</v>
      </c>
    </row>
    <row r="849" spans="8:23" ht="15.75">
      <c r="H849" s="3" t="s">
        <v>389</v>
      </c>
      <c r="J849" s="48">
        <f>AVERAGE(J670,J680,J690,J700,J710,J720,J730,J740,J750,J760,J770,J780,J790,J800,J810,J820,J830,J840)</f>
        <v>1.0155108987027246</v>
      </c>
      <c r="K849" s="48">
        <f aca="true" t="shared" si="362" ref="K849:W849">AVERAGE(K670,K680,K690,K700,K710,K720,K730,K740,K750,K760,K770,K780,K790,K800,K810,K820,K830,K840)</f>
        <v>2.7075892998888818</v>
      </c>
      <c r="L849" s="48">
        <f t="shared" si="362"/>
        <v>0.14997784368633</v>
      </c>
      <c r="M849" s="48">
        <f t="shared" si="362"/>
        <v>0.17547408340799447</v>
      </c>
      <c r="N849" s="48">
        <f t="shared" si="362"/>
        <v>0.6827748442181762</v>
      </c>
      <c r="O849" s="48">
        <f t="shared" si="362"/>
        <v>0.23222436528253296</v>
      </c>
      <c r="P849" s="48">
        <f t="shared" si="362"/>
        <v>0.10984484990585702</v>
      </c>
      <c r="Q849" s="48">
        <f t="shared" si="362"/>
        <v>0.03416239041937464</v>
      </c>
      <c r="R849" s="48">
        <f t="shared" si="362"/>
        <v>0.04623329184705609</v>
      </c>
      <c r="S849" s="48">
        <f t="shared" si="362"/>
        <v>0.35471744904306884</v>
      </c>
      <c r="T849" s="48">
        <f t="shared" si="362"/>
        <v>0.023216945434953475</v>
      </c>
      <c r="U849" s="48">
        <f t="shared" si="362"/>
        <v>0.015569844163459863</v>
      </c>
      <c r="V849" s="48">
        <f t="shared" si="362"/>
        <v>0.013553086956218059</v>
      </c>
      <c r="W849" s="48">
        <f t="shared" si="362"/>
        <v>1.3640722085419328</v>
      </c>
    </row>
    <row r="850" spans="8:23" ht="15.75">
      <c r="H850" s="11" t="s">
        <v>388</v>
      </c>
      <c r="J850" s="3">
        <f>J849*3</f>
        <v>3.046532696108174</v>
      </c>
      <c r="K850" s="3">
        <f aca="true" t="shared" si="363" ref="K850:W850">K849*3</f>
        <v>8.122767899666645</v>
      </c>
      <c r="L850" s="3">
        <f t="shared" si="363"/>
        <v>0.44993353105899</v>
      </c>
      <c r="M850" s="3">
        <f t="shared" si="363"/>
        <v>0.5264222502239835</v>
      </c>
      <c r="N850" s="3">
        <f t="shared" si="363"/>
        <v>2.0483245326545285</v>
      </c>
      <c r="O850" s="3">
        <f t="shared" si="363"/>
        <v>0.6966730958475988</v>
      </c>
      <c r="P850" s="3">
        <f t="shared" si="363"/>
        <v>0.32953454971757107</v>
      </c>
      <c r="Q850" s="3">
        <f t="shared" si="363"/>
        <v>0.10248717125812393</v>
      </c>
      <c r="R850" s="3">
        <f t="shared" si="363"/>
        <v>0.13869987554116825</v>
      </c>
      <c r="S850" s="3">
        <f t="shared" si="363"/>
        <v>1.0641523471292065</v>
      </c>
      <c r="T850" s="3">
        <f t="shared" si="363"/>
        <v>0.06965083630486042</v>
      </c>
      <c r="U850" s="3">
        <f t="shared" si="363"/>
        <v>0.04670953249037959</v>
      </c>
      <c r="V850" s="3">
        <f t="shared" si="363"/>
        <v>0.04065926086865418</v>
      </c>
      <c r="W850" s="3">
        <f t="shared" si="363"/>
        <v>4.092216625625799</v>
      </c>
    </row>
    <row r="853" spans="6:24" ht="15.75">
      <c r="F853" s="3" t="s">
        <v>402</v>
      </c>
      <c r="H853" s="3" t="s">
        <v>399</v>
      </c>
      <c r="J853" s="3">
        <f>STDEV(J663:J667,J673:J677,J683:J687,J693:J697,J703:J707,J713:J717,J723:J727,J733:J737,J743:J747,J753:J757,J763:J767,J773:J777,J783:J787,J793:J797,J803:J807,J813:J817,J823:J827,J833:J837)</f>
        <v>3.5401684207204354</v>
      </c>
      <c r="K853" s="3">
        <f aca="true" t="shared" si="364" ref="K853:X853">STDEV(K663:K667,K673:K677,K683:K687,K693:K697,K703:K707,K713:K717,K723:K727,K733:K737,K743:K747,K753:K757,K763:K767,K773:K777,K783:K787,K793:K797,K803:K807,K813:K817,K823:K827,K833:K837)</f>
        <v>4.467391467215328</v>
      </c>
      <c r="L853" s="3">
        <f t="shared" si="364"/>
        <v>0.3608334498447193</v>
      </c>
      <c r="M853" s="3">
        <f t="shared" si="364"/>
        <v>0.9734705046742104</v>
      </c>
      <c r="N853" s="3">
        <f t="shared" si="364"/>
        <v>1.0295870536888057</v>
      </c>
      <c r="O853" s="3">
        <f t="shared" si="364"/>
        <v>0.41833904990349435</v>
      </c>
      <c r="P853" s="3">
        <f t="shared" si="364"/>
        <v>0.9874137621599526</v>
      </c>
      <c r="Q853" s="3">
        <f t="shared" si="364"/>
        <v>0.047299713755458564</v>
      </c>
      <c r="R853" s="3">
        <f t="shared" si="364"/>
        <v>0.19380685392734054</v>
      </c>
      <c r="S853" s="3">
        <f t="shared" si="364"/>
        <v>1.06030676337531</v>
      </c>
      <c r="T853" s="3">
        <f t="shared" si="364"/>
        <v>0.012420760077341336</v>
      </c>
      <c r="U853" s="3">
        <f t="shared" si="364"/>
        <v>0.009900528996320915</v>
      </c>
      <c r="V853" s="3">
        <f t="shared" si="364"/>
        <v>0.019171871952349973</v>
      </c>
      <c r="W853" s="3">
        <f t="shared" si="364"/>
        <v>1.452946718024521</v>
      </c>
      <c r="X853" s="3">
        <f t="shared" si="364"/>
        <v>1.796849392812163</v>
      </c>
    </row>
  </sheetData>
  <sheetProtection/>
  <conditionalFormatting sqref="J452:X454">
    <cfRule type="cellIs" priority="56" dxfId="13" operator="lessThan" stopIfTrue="1">
      <formula>0</formula>
    </cfRule>
  </conditionalFormatting>
  <conditionalFormatting sqref="J19:X19 J22:X22 J39:X39 J59:X59 J79:X79 J99:X99 J139:X139 J174:X174 J194:X194 J249:X249 J269:X269 J289:X289 J324:X324 J344:X344 J364:X364 J397:X397 J417:X417 J437:X437 J457:X457 J119:X119 J214:X214 J42:X42 J62:X62 J82:X82 J102:X102 J122:X122 J142:X142 J177:X177 J197:X197 J217:X217 J252:X252 J272:X272 J292:X292 J327:X327 J347:X347 J367:X367 J400:X400 J420:X420 J440:X440 J460:X460">
    <cfRule type="cellIs" priority="54" dxfId="2" operator="lessThan">
      <formula>0</formula>
    </cfRule>
  </conditionalFormatting>
  <conditionalFormatting sqref="J468:X468">
    <cfRule type="cellIs" priority="12" dxfId="2" operator="lessThan">
      <formula>0</formula>
    </cfRule>
  </conditionalFormatting>
  <conditionalFormatting sqref="J472:X472">
    <cfRule type="cellIs" priority="11" dxfId="2" operator="lessThan">
      <formula>0</formula>
    </cfRule>
  </conditionalFormatting>
  <conditionalFormatting sqref="J150:X150">
    <cfRule type="cellIs" priority="10" dxfId="2" operator="lessThan">
      <formula>0</formula>
    </cfRule>
  </conditionalFormatting>
  <conditionalFormatting sqref="J225:X225">
    <cfRule type="cellIs" priority="9" dxfId="2" operator="lessThan">
      <formula>0</formula>
    </cfRule>
  </conditionalFormatting>
  <conditionalFormatting sqref="J300:X300">
    <cfRule type="cellIs" priority="8" dxfId="2" operator="lessThan">
      <formula>0</formula>
    </cfRule>
  </conditionalFormatting>
  <conditionalFormatting sqref="J375:X375">
    <cfRule type="cellIs" priority="7" dxfId="2" operator="lessThan">
      <formula>0</formula>
    </cfRule>
  </conditionalFormatting>
  <conditionalFormatting sqref="J153:X153">
    <cfRule type="cellIs" priority="6" dxfId="2" operator="lessThan">
      <formula>0</formula>
    </cfRule>
  </conditionalFormatting>
  <conditionalFormatting sqref="J228:X228">
    <cfRule type="cellIs" priority="5" dxfId="2" operator="lessThan">
      <formula>0</formula>
    </cfRule>
  </conditionalFormatting>
  <conditionalFormatting sqref="J303:X303">
    <cfRule type="cellIs" priority="4" dxfId="2" operator="lessThan">
      <formula>0</formula>
    </cfRule>
  </conditionalFormatting>
  <conditionalFormatting sqref="J378:X378">
    <cfRule type="cellIs" priority="3" dxfId="2" operator="lessThan">
      <formula>0</formula>
    </cfRule>
  </conditionalFormatting>
  <conditionalFormatting sqref="X616:X620 X634:X638 X643:X647">
    <cfRule type="cellIs" priority="2" dxfId="1" operator="between">
      <formula>98</formula>
      <formula>102</formula>
    </cfRule>
  </conditionalFormatting>
  <conditionalFormatting sqref="D833:D837 D823:D827 D813:D817">
    <cfRule type="cellIs" priority="1" dxfId="0" operator="equal">
      <formula>9</formula>
    </cfRule>
  </conditionalFormatting>
  <printOptions/>
  <pageMargins left="0.75" right="0.75" top="1" bottom="1" header="0.49" footer="0.49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C1" sqref="C1"/>
    </sheetView>
  </sheetViews>
  <sheetFormatPr defaultColWidth="8.8515625" defaultRowHeight="12.75"/>
  <cols>
    <col min="1" max="1" width="22.28125" style="0" customWidth="1"/>
  </cols>
  <sheetData>
    <row r="1" ht="20.25">
      <c r="C1" s="207" t="s">
        <v>405</v>
      </c>
    </row>
    <row r="2" spans="3:17" ht="122.25" thickBot="1">
      <c r="C2" s="90" t="s">
        <v>252</v>
      </c>
      <c r="D2" s="90" t="s">
        <v>253</v>
      </c>
      <c r="E2" s="90" t="s">
        <v>254</v>
      </c>
      <c r="F2" s="90" t="s">
        <v>255</v>
      </c>
      <c r="G2" s="90" t="s">
        <v>256</v>
      </c>
      <c r="H2" s="90" t="s">
        <v>257</v>
      </c>
      <c r="I2" s="90" t="s">
        <v>258</v>
      </c>
      <c r="J2" s="90" t="s">
        <v>259</v>
      </c>
      <c r="K2" s="90" t="s">
        <v>260</v>
      </c>
      <c r="L2" s="90" t="s">
        <v>261</v>
      </c>
      <c r="M2" s="90" t="s">
        <v>262</v>
      </c>
      <c r="N2" s="18" t="s">
        <v>263</v>
      </c>
      <c r="O2" s="18" t="s">
        <v>264</v>
      </c>
      <c r="P2" s="18" t="s">
        <v>265</v>
      </c>
      <c r="Q2" s="209" t="s">
        <v>390</v>
      </c>
    </row>
    <row r="3" spans="1:17" ht="16.5" thickTop="1">
      <c r="A3" s="202" t="s">
        <v>54</v>
      </c>
      <c r="B3" s="208" t="s">
        <v>403</v>
      </c>
      <c r="C3" s="201">
        <v>0.2386716132657587</v>
      </c>
      <c r="D3" s="201">
        <v>0.2546705547842418</v>
      </c>
      <c r="E3" s="201">
        <v>0.048301132354256364</v>
      </c>
      <c r="F3" s="201">
        <v>0.00932432709427235</v>
      </c>
      <c r="G3" s="201">
        <v>0.008327072517672519</v>
      </c>
      <c r="H3" s="201">
        <v>0.005735517751576753</v>
      </c>
      <c r="I3" s="201">
        <v>0.007446346027319213</v>
      </c>
      <c r="J3" s="201">
        <v>0.013671393708885204</v>
      </c>
      <c r="K3" s="201">
        <v>0.013860217643921188</v>
      </c>
      <c r="L3" s="201">
        <v>0.006054580445037893</v>
      </c>
      <c r="M3" s="201">
        <v>0.026632658777961525</v>
      </c>
      <c r="N3" s="201">
        <v>0.023003889718958583</v>
      </c>
      <c r="O3" s="201">
        <v>0.008504867308706405</v>
      </c>
      <c r="P3" s="201">
        <v>0.5209207457692665</v>
      </c>
      <c r="Q3" s="201">
        <f>SUM(C3:P3)</f>
        <v>1.1851249171678349</v>
      </c>
    </row>
    <row r="4" ht="12.75">
      <c r="A4" s="118" t="s">
        <v>61</v>
      </c>
    </row>
    <row r="7" spans="1:17" ht="15.75">
      <c r="A7" s="202" t="s">
        <v>55</v>
      </c>
      <c r="B7" s="208" t="s">
        <v>403</v>
      </c>
      <c r="C7" s="201">
        <v>1.0119786141365548</v>
      </c>
      <c r="D7" s="201">
        <v>1.567446768861662</v>
      </c>
      <c r="E7" s="201">
        <v>0.12679997772041193</v>
      </c>
      <c r="F7" s="201">
        <v>0.018027462822128082</v>
      </c>
      <c r="G7" s="201">
        <v>0.03148272178223099</v>
      </c>
      <c r="H7" s="201">
        <v>0.007204629511090085</v>
      </c>
      <c r="I7" s="201">
        <v>0.00952432637602976</v>
      </c>
      <c r="J7" s="201">
        <v>0.01691661533199022</v>
      </c>
      <c r="K7" s="201">
        <v>0.015364173664216997</v>
      </c>
      <c r="L7" s="201">
        <v>0.008357238798469618</v>
      </c>
      <c r="M7" s="201">
        <v>0.028587720505596294</v>
      </c>
      <c r="N7" s="201">
        <v>0.02539011721667551</v>
      </c>
      <c r="O7" s="201">
        <v>0.009571146972331019</v>
      </c>
      <c r="P7" s="201">
        <v>0.7421041461279095</v>
      </c>
      <c r="Q7" s="201">
        <f>SUM(C7:P7)</f>
        <v>3.6187556598272974</v>
      </c>
    </row>
    <row r="8" ht="12.75">
      <c r="A8" s="118" t="s">
        <v>58</v>
      </c>
    </row>
    <row r="11" spans="1:17" ht="15.75">
      <c r="A11" s="202" t="s">
        <v>47</v>
      </c>
      <c r="B11" s="208" t="s">
        <v>403</v>
      </c>
      <c r="C11" s="201">
        <v>0.013666960237568788</v>
      </c>
      <c r="D11" s="201">
        <v>0.3363468403752916</v>
      </c>
      <c r="E11" s="201">
        <v>0.010707314613862873</v>
      </c>
      <c r="F11" s="201">
        <v>0.0074560003369402855</v>
      </c>
      <c r="G11" s="201">
        <v>0.0038594632590396847</v>
      </c>
      <c r="H11" s="201">
        <v>0.016353677378449637</v>
      </c>
      <c r="I11" s="201">
        <v>0.009423929530167996</v>
      </c>
      <c r="J11" s="201">
        <v>0.017264018899989537</v>
      </c>
      <c r="K11" s="201">
        <v>0.013289071570924656</v>
      </c>
      <c r="L11" s="201">
        <v>0.004223341576293165</v>
      </c>
      <c r="M11" s="201">
        <v>0.024120001863898344</v>
      </c>
      <c r="N11" s="201">
        <v>0.024746936024011373</v>
      </c>
      <c r="O11" s="201">
        <v>0.009842643402146347</v>
      </c>
      <c r="P11" s="201">
        <v>0.3205083106166025</v>
      </c>
      <c r="Q11" s="201">
        <f>SUM(C11:P11)</f>
        <v>0.8118085096851868</v>
      </c>
    </row>
    <row r="12" ht="12.75">
      <c r="A12" s="118" t="s">
        <v>60</v>
      </c>
    </row>
    <row r="15" spans="1:17" ht="15.75">
      <c r="A15" s="202" t="s">
        <v>327</v>
      </c>
      <c r="B15" s="208" t="s">
        <v>403</v>
      </c>
      <c r="C15" s="201">
        <v>0.01998432341390316</v>
      </c>
      <c r="D15" s="201">
        <v>0.430807549631234</v>
      </c>
      <c r="E15" s="201">
        <v>0.008394731439432073</v>
      </c>
      <c r="F15" s="201">
        <v>0.013921307673868533</v>
      </c>
      <c r="G15" s="201">
        <v>0.032479392696620875</v>
      </c>
      <c r="H15" s="201">
        <v>0.03312691808791665</v>
      </c>
      <c r="I15" s="201">
        <v>0.006356253825770948</v>
      </c>
      <c r="J15" s="201">
        <v>0.00914381800413861</v>
      </c>
      <c r="K15" s="201">
        <v>0.009404534785330957</v>
      </c>
      <c r="L15" s="201">
        <v>0.02434440314841302</v>
      </c>
      <c r="M15" s="201">
        <v>0.01693728742950039</v>
      </c>
      <c r="N15" s="201">
        <v>0.016277696384118863</v>
      </c>
      <c r="O15" s="201">
        <v>0.03734112525802538</v>
      </c>
      <c r="P15" s="201">
        <v>0.6716319587343504</v>
      </c>
      <c r="Q15" s="201">
        <f>SUM(C15:P15)</f>
        <v>1.330151300512624</v>
      </c>
    </row>
    <row r="16" ht="12.75">
      <c r="A16" s="118" t="s">
        <v>326</v>
      </c>
    </row>
    <row r="19" spans="1:17" ht="15.75">
      <c r="A19" s="202" t="s">
        <v>49</v>
      </c>
      <c r="B19" s="208" t="s">
        <v>403</v>
      </c>
      <c r="C19" s="201">
        <v>0.05527786086081708</v>
      </c>
      <c r="D19" s="201">
        <v>0.6524287402695517</v>
      </c>
      <c r="E19" s="201">
        <v>0.03277514312702101</v>
      </c>
      <c r="F19" s="201">
        <v>0.10518936818380148</v>
      </c>
      <c r="G19" s="201">
        <v>0.004991375671677404</v>
      </c>
      <c r="H19" s="201">
        <v>0.13745046271333858</v>
      </c>
      <c r="I19" s="201">
        <v>0.6485809593028664</v>
      </c>
      <c r="J19" s="201">
        <v>0.013496834345784949</v>
      </c>
      <c r="K19" s="201">
        <v>0.01387712613504891</v>
      </c>
      <c r="L19" s="201">
        <v>0.007257869647903518</v>
      </c>
      <c r="M19" s="201">
        <v>0.024177560197948464</v>
      </c>
      <c r="N19" s="201">
        <v>0.02217718640944867</v>
      </c>
      <c r="O19" s="201">
        <v>0.011166789572971274</v>
      </c>
      <c r="P19" s="201">
        <v>0.9688567438762893</v>
      </c>
      <c r="Q19" s="201">
        <f>SUM(C19:P19)</f>
        <v>2.6977040203144687</v>
      </c>
    </row>
    <row r="20" ht="12.75">
      <c r="A20" s="118" t="s">
        <v>59</v>
      </c>
    </row>
    <row r="23" spans="1:17" ht="15.75">
      <c r="A23" s="202" t="s">
        <v>57</v>
      </c>
      <c r="B23" s="208" t="s">
        <v>403</v>
      </c>
      <c r="C23" s="201">
        <v>0.5077554493513623</v>
      </c>
      <c r="D23" s="201">
        <v>1.3537946499444409</v>
      </c>
      <c r="E23" s="201">
        <v>0.074988921843165</v>
      </c>
      <c r="F23" s="201">
        <v>0.08773704170399724</v>
      </c>
      <c r="G23" s="201">
        <v>0.3413874221090881</v>
      </c>
      <c r="H23" s="201">
        <v>0.11611218264126648</v>
      </c>
      <c r="I23" s="201">
        <v>0.05492242495292851</v>
      </c>
      <c r="J23" s="201">
        <v>0.01708119520968732</v>
      </c>
      <c r="K23" s="201">
        <v>0.023116645923528044</v>
      </c>
      <c r="L23" s="201">
        <v>0.17735872452153442</v>
      </c>
      <c r="M23" s="201">
        <v>0.011608472717476738</v>
      </c>
      <c r="N23" s="201">
        <v>0.0077849220817299315</v>
      </c>
      <c r="O23" s="201">
        <v>0.006776543478109029</v>
      </c>
      <c r="P23" s="201">
        <v>0.6820361042709664</v>
      </c>
      <c r="Q23" s="201">
        <f>SUM(C23:P23)</f>
        <v>3.46246070074928</v>
      </c>
    </row>
    <row r="24" ht="12.75">
      <c r="A24" s="118" t="s">
        <v>328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6384" width="11.421875" style="0" customWidth="1"/>
  </cols>
  <sheetData>
    <row r="1" ht="12.75">
      <c r="A1" t="s">
        <v>395</v>
      </c>
    </row>
    <row r="3" ht="12.75">
      <c r="A3" t="s">
        <v>406</v>
      </c>
    </row>
    <row r="4" spans="3:17" ht="81.75" thickBot="1">
      <c r="C4" s="90" t="s">
        <v>252</v>
      </c>
      <c r="D4" s="90" t="s">
        <v>253</v>
      </c>
      <c r="E4" s="90" t="s">
        <v>254</v>
      </c>
      <c r="F4" s="90" t="s">
        <v>255</v>
      </c>
      <c r="G4" s="90" t="s">
        <v>256</v>
      </c>
      <c r="H4" s="90" t="s">
        <v>257</v>
      </c>
      <c r="I4" s="90" t="s">
        <v>258</v>
      </c>
      <c r="J4" s="90" t="s">
        <v>259</v>
      </c>
      <c r="K4" s="90" t="s">
        <v>260</v>
      </c>
      <c r="L4" s="90" t="s">
        <v>261</v>
      </c>
      <c r="M4" s="90" t="s">
        <v>262</v>
      </c>
      <c r="N4" s="18" t="s">
        <v>263</v>
      </c>
      <c r="O4" s="18" t="s">
        <v>264</v>
      </c>
      <c r="P4" s="18" t="s">
        <v>265</v>
      </c>
      <c r="Q4" s="200" t="s">
        <v>390</v>
      </c>
    </row>
    <row r="5" ht="16.5" thickTop="1">
      <c r="A5" s="202" t="s">
        <v>54</v>
      </c>
    </row>
    <row r="6" spans="1:17" ht="18">
      <c r="A6" s="118" t="s">
        <v>61</v>
      </c>
      <c r="C6" s="201">
        <v>0.7412125454106399</v>
      </c>
      <c r="D6" s="201">
        <v>0.9156698140058863</v>
      </c>
      <c r="E6" s="201">
        <v>1.2098283860984285</v>
      </c>
      <c r="F6" s="201">
        <v>0.0904478345016925</v>
      </c>
      <c r="G6" s="201">
        <v>0.03639872645827985</v>
      </c>
      <c r="H6" s="201">
        <v>0.009006829706753629</v>
      </c>
      <c r="I6" s="201">
        <v>0.0120293378431275</v>
      </c>
      <c r="J6" s="201">
        <v>0.020896689584974124</v>
      </c>
      <c r="K6" s="201">
        <v>0.02771178565488322</v>
      </c>
      <c r="L6" s="201">
        <v>0.013474221995539968</v>
      </c>
      <c r="M6" s="201">
        <v>0.05646960009588919</v>
      </c>
      <c r="N6" s="201">
        <v>0.02836876727180332</v>
      </c>
      <c r="O6" s="201">
        <v>0.010385937697837112</v>
      </c>
      <c r="P6" s="201">
        <v>0.8797713066285314</v>
      </c>
      <c r="Q6" s="206">
        <f>SUM(C6:P6)</f>
        <v>4.051671782954267</v>
      </c>
    </row>
    <row r="9" ht="15.75">
      <c r="A9" s="202" t="s">
        <v>55</v>
      </c>
    </row>
    <row r="10" spans="1:17" ht="18">
      <c r="A10" s="118" t="s">
        <v>58</v>
      </c>
      <c r="C10" s="201">
        <v>1.3238679414642462</v>
      </c>
      <c r="D10" s="201">
        <v>3.2059769341495343</v>
      </c>
      <c r="E10" s="201">
        <v>2.337390973300994</v>
      </c>
      <c r="F10" s="201">
        <v>0.10784452410442702</v>
      </c>
      <c r="G10" s="201">
        <v>0.06757865574753374</v>
      </c>
      <c r="H10" s="201">
        <v>0.023369003933150133</v>
      </c>
      <c r="I10" s="201">
        <v>0.013490567160014087</v>
      </c>
      <c r="J10" s="201">
        <v>0.034360094469515406</v>
      </c>
      <c r="K10" s="201">
        <v>0.05355659805665684</v>
      </c>
      <c r="L10" s="201">
        <v>0.013275550078435823</v>
      </c>
      <c r="M10" s="201">
        <v>0.15290888655080487</v>
      </c>
      <c r="N10" s="201">
        <v>0.0362222386761592</v>
      </c>
      <c r="O10" s="201">
        <v>0.009491012082219027</v>
      </c>
      <c r="P10" s="201">
        <v>1.6715103212433324</v>
      </c>
      <c r="Q10" s="206">
        <f>SUM(C10:P10)</f>
        <v>9.050843301017023</v>
      </c>
    </row>
    <row r="13" ht="15.75">
      <c r="A13" s="202" t="s">
        <v>47</v>
      </c>
    </row>
    <row r="14" spans="1:17" ht="18">
      <c r="A14" s="118" t="s">
        <v>60</v>
      </c>
      <c r="C14" s="201">
        <v>0.028870220906193428</v>
      </c>
      <c r="D14" s="201">
        <v>1.0537639182484373</v>
      </c>
      <c r="E14" s="201">
        <v>0.011772215486953338</v>
      </c>
      <c r="F14" s="201">
        <v>0.009556847457887634</v>
      </c>
      <c r="G14" s="201">
        <v>0.03083521274172738</v>
      </c>
      <c r="H14" s="201">
        <v>0.06461380408365466</v>
      </c>
      <c r="I14" s="201">
        <v>0.04390564595956241</v>
      </c>
      <c r="J14" s="201">
        <v>0.017217473081446787</v>
      </c>
      <c r="K14" s="201">
        <v>0.10500224956539303</v>
      </c>
      <c r="L14" s="201">
        <v>0.011640397354674481</v>
      </c>
      <c r="M14" s="201">
        <v>0.02485322431035236</v>
      </c>
      <c r="N14" s="201">
        <v>0.03143787890244915</v>
      </c>
      <c r="O14" s="201">
        <v>0.019819414607962035</v>
      </c>
      <c r="P14" s="201">
        <v>1.8324145307881832</v>
      </c>
      <c r="Q14" s="206">
        <f>SUM(C14:P14)</f>
        <v>3.285703033494877</v>
      </c>
    </row>
    <row r="17" ht="15.75">
      <c r="A17" s="202" t="s">
        <v>327</v>
      </c>
    </row>
    <row r="18" spans="1:17" ht="18">
      <c r="A18" s="118" t="s">
        <v>326</v>
      </c>
      <c r="C18" s="204">
        <v>0.05964949350274627</v>
      </c>
      <c r="D18" s="204">
        <v>3.119605003903801</v>
      </c>
      <c r="E18" s="204">
        <v>0.06265612628468022</v>
      </c>
      <c r="F18" s="204">
        <v>0.6353746834992118</v>
      </c>
      <c r="G18" s="204">
        <v>1.0809173928919875</v>
      </c>
      <c r="H18" s="204">
        <v>0.1290436177316835</v>
      </c>
      <c r="I18" s="204">
        <v>0.07418107911394414</v>
      </c>
      <c r="J18" s="204">
        <v>0.015427868981936314</v>
      </c>
      <c r="K18" s="204">
        <v>0.22111171056953055</v>
      </c>
      <c r="L18" s="204">
        <v>0.05310606448114016</v>
      </c>
      <c r="M18" s="204">
        <v>0.023046224064895617</v>
      </c>
      <c r="N18" s="204">
        <v>0.023103562441656646</v>
      </c>
      <c r="O18" s="204">
        <v>0.7512584195466782</v>
      </c>
      <c r="P18" s="204">
        <v>5.873640743714653</v>
      </c>
      <c r="Q18" s="206">
        <f>SUM(C18:P18)</f>
        <v>12.122121990728544</v>
      </c>
    </row>
    <row r="21" ht="15.75">
      <c r="A21" s="202" t="s">
        <v>49</v>
      </c>
    </row>
    <row r="22" spans="1:17" ht="18">
      <c r="A22" s="118" t="s">
        <v>59</v>
      </c>
      <c r="C22" s="205">
        <v>0.21990468652087908</v>
      </c>
      <c r="D22" s="205">
        <v>4.094455875608865</v>
      </c>
      <c r="E22" s="205">
        <v>0.24254340214295025</v>
      </c>
      <c r="F22" s="205">
        <v>0.9296514428151035</v>
      </c>
      <c r="G22" s="205">
        <v>0.012038293600860235</v>
      </c>
      <c r="H22" s="205">
        <v>0.5650084728205232</v>
      </c>
      <c r="I22" s="205">
        <v>3.069316554678066</v>
      </c>
      <c r="J22" s="205">
        <v>0.08210891765803738</v>
      </c>
      <c r="K22" s="205">
        <v>0.04907816894166553</v>
      </c>
      <c r="L22" s="205">
        <v>0.012586521076950234</v>
      </c>
      <c r="M22" s="205">
        <v>0.029707764676112573</v>
      </c>
      <c r="N22" s="205">
        <v>0.02515877784321215</v>
      </c>
      <c r="O22" s="205">
        <v>0.024989023231236508</v>
      </c>
      <c r="P22" s="205">
        <v>1.3490587554443374</v>
      </c>
      <c r="Q22" s="206">
        <f>SUM(C22:P22)</f>
        <v>10.705606657058798</v>
      </c>
    </row>
    <row r="25" ht="15.75">
      <c r="A25" s="202" t="s">
        <v>57</v>
      </c>
    </row>
    <row r="26" spans="1:17" ht="18">
      <c r="A26" s="118" t="s">
        <v>328</v>
      </c>
      <c r="C26" s="201">
        <v>3.5401684207204354</v>
      </c>
      <c r="D26" s="201">
        <v>4.467391467215328</v>
      </c>
      <c r="E26" s="201">
        <v>0.3608334498447193</v>
      </c>
      <c r="F26" s="201">
        <v>0.9734705046742104</v>
      </c>
      <c r="G26" s="201">
        <v>1.0295870536888057</v>
      </c>
      <c r="H26" s="201">
        <v>0.41833904990349435</v>
      </c>
      <c r="I26" s="201">
        <v>0.9874137621599526</v>
      </c>
      <c r="J26" s="201">
        <v>0.047299713755458564</v>
      </c>
      <c r="K26" s="201">
        <v>0.19380685392734054</v>
      </c>
      <c r="L26" s="201">
        <v>1.06030676337531</v>
      </c>
      <c r="M26" s="201">
        <v>0.012420760077341336</v>
      </c>
      <c r="N26" s="201">
        <v>0.009900528996320915</v>
      </c>
      <c r="O26" s="201">
        <v>0.019171871952349973</v>
      </c>
      <c r="P26" s="201">
        <v>1.452946718024521</v>
      </c>
      <c r="Q26" s="206">
        <f>SUM(C26:P26)</f>
        <v>14.573056918315588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cameca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cp:keywords/>
  <dc:description/>
  <cp:lastModifiedBy>melissa lester</cp:lastModifiedBy>
  <cp:lastPrinted>2014-08-25T16:49:04Z</cp:lastPrinted>
  <dcterms:created xsi:type="dcterms:W3CDTF">2000-02-02T09:49:10Z</dcterms:created>
  <dcterms:modified xsi:type="dcterms:W3CDTF">2015-03-05T19:20:37Z</dcterms:modified>
  <cp:category/>
  <cp:version/>
  <cp:contentType/>
  <cp:contentStatus/>
</cp:coreProperties>
</file>